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55" windowWidth="12120" windowHeight="7935" activeTab="0"/>
  </bookViews>
  <sheets>
    <sheet name="201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Смета</author>
  </authors>
  <commentList>
    <comment ref="M5" authorId="0">
      <text>
        <r>
          <rPr>
            <sz val="8"/>
            <rFont val="Tahoma"/>
            <family val="0"/>
          </rPr>
          <t xml:space="preserve">заложено вознагражд УКРиС 2%
</t>
        </r>
      </text>
    </comment>
    <comment ref="M55" authorId="0">
      <text>
        <r>
          <rPr>
            <b/>
            <sz val="8"/>
            <rFont val="Tahoma"/>
            <family val="0"/>
          </rPr>
          <t>Смета:</t>
        </r>
        <r>
          <rPr>
            <sz val="8"/>
            <rFont val="Tahoma"/>
            <family val="0"/>
          </rPr>
          <t xml:space="preserve">
22,39 2% вознагражд УКРиС</t>
        </r>
      </text>
    </comment>
  </commentList>
</comments>
</file>

<file path=xl/sharedStrings.xml><?xml version="1.0" encoding="utf-8"?>
<sst xmlns="http://schemas.openxmlformats.org/spreadsheetml/2006/main" count="501" uniqueCount="135">
  <si>
    <t>РКЦ(27.10.2005)</t>
  </si>
  <si>
    <t>РКЦ( на 31.03.2008)</t>
  </si>
  <si>
    <t xml:space="preserve"> </t>
  </si>
  <si>
    <t>Название улиц</t>
  </si>
  <si>
    <t>n\n    домов</t>
  </si>
  <si>
    <t>Год застройки</t>
  </si>
  <si>
    <t>К-во подъ ездов</t>
  </si>
  <si>
    <t>К-во этажей</t>
  </si>
  <si>
    <t>лифты</t>
  </si>
  <si>
    <t>уб.пл.     лест.  клеток</t>
  </si>
  <si>
    <t xml:space="preserve"> общие  тамбуры</t>
  </si>
  <si>
    <t>2-5эт</t>
  </si>
  <si>
    <t>6-9эт</t>
  </si>
  <si>
    <t>10-16эт</t>
  </si>
  <si>
    <t>17-22эт</t>
  </si>
  <si>
    <t>Застр</t>
  </si>
  <si>
    <t>проезд</t>
  </si>
  <si>
    <t>трот</t>
  </si>
  <si>
    <t>прочие  замощ.</t>
  </si>
  <si>
    <t>улич.   тр</t>
  </si>
  <si>
    <t>грунт</t>
  </si>
  <si>
    <t>газон</t>
  </si>
  <si>
    <t>мусоропровод</t>
  </si>
  <si>
    <t>площадь с мусор</t>
  </si>
  <si>
    <t>с лифтом и мусором</t>
  </si>
  <si>
    <t>числ.прожив</t>
  </si>
  <si>
    <t>Площ.  конт.  площ</t>
  </si>
  <si>
    <t xml:space="preserve">к-во контейн.на КП  </t>
  </si>
  <si>
    <t>к-во насел.   польз. КП</t>
  </si>
  <si>
    <t>Площ.  тех.  подпол.</t>
  </si>
  <si>
    <t>объем отапл.   жил.  пом.</t>
  </si>
  <si>
    <t>обьем нежил.пом.</t>
  </si>
  <si>
    <t>обьем   тех.   подп.</t>
  </si>
  <si>
    <t>вода,</t>
  </si>
  <si>
    <t xml:space="preserve">   кан.</t>
  </si>
  <si>
    <t>газ</t>
  </si>
  <si>
    <t>колонки</t>
  </si>
  <si>
    <t>гвс</t>
  </si>
  <si>
    <t>без ГВ</t>
  </si>
  <si>
    <t>центр.    отопл</t>
  </si>
  <si>
    <t>АОГВ</t>
  </si>
  <si>
    <t>ванны</t>
  </si>
  <si>
    <t>душев</t>
  </si>
  <si>
    <t>Полез.пл.в наем</t>
  </si>
  <si>
    <t>в аренду</t>
  </si>
  <si>
    <t>жил.пл.в наем</t>
  </si>
  <si>
    <t>нежил    .в     собст.</t>
  </si>
  <si>
    <t>нежил.      в     аренде</t>
  </si>
  <si>
    <t>нежил.  под   хоз.    службы</t>
  </si>
  <si>
    <t>прочие нежил.</t>
  </si>
  <si>
    <t>Матер.    стен</t>
  </si>
  <si>
    <t>Матер.    кровли</t>
  </si>
  <si>
    <t>Площадь кровли</t>
  </si>
  <si>
    <t>Привед.площадь</t>
  </si>
  <si>
    <t>% износа в год(бух.)</t>
  </si>
  <si>
    <t>Балансовая стоимость на 01.01.2005</t>
  </si>
  <si>
    <t>Поставщик ГВС</t>
  </si>
  <si>
    <t>Поставщик  тепла</t>
  </si>
  <si>
    <t>Общ.пл.</t>
  </si>
  <si>
    <t>в т.ч.    Приват.</t>
  </si>
  <si>
    <t>общ. Площадь</t>
  </si>
  <si>
    <t>в т.ч. Муниц.</t>
  </si>
  <si>
    <t>частная</t>
  </si>
  <si>
    <t>разница с РКЦ(пол в наем-РКЦ)</t>
  </si>
  <si>
    <t>% мун.жилья на 31.03.2008</t>
  </si>
  <si>
    <t xml:space="preserve"> кварт мун</t>
  </si>
  <si>
    <t>эл\плиты</t>
  </si>
  <si>
    <t>Т/сеть</t>
  </si>
  <si>
    <t>совм.</t>
  </si>
  <si>
    <t>кирпич</t>
  </si>
  <si>
    <t>8А</t>
  </si>
  <si>
    <t>шифер</t>
  </si>
  <si>
    <t>11А</t>
  </si>
  <si>
    <t>13А</t>
  </si>
  <si>
    <t>шл.бл.</t>
  </si>
  <si>
    <t>металл</t>
  </si>
  <si>
    <t>панель</t>
  </si>
  <si>
    <t>15Б</t>
  </si>
  <si>
    <t>15А</t>
  </si>
  <si>
    <t>13Б</t>
  </si>
  <si>
    <t>совмещ</t>
  </si>
  <si>
    <t>Б.Серпуховская</t>
  </si>
  <si>
    <t>10А</t>
  </si>
  <si>
    <t>МУЖРП-9</t>
  </si>
  <si>
    <t>Циолковского</t>
  </si>
  <si>
    <t>1\22</t>
  </si>
  <si>
    <t>7\11</t>
  </si>
  <si>
    <t>9\16</t>
  </si>
  <si>
    <t>10\6</t>
  </si>
  <si>
    <t>1984-89</t>
  </si>
  <si>
    <t>12\20</t>
  </si>
  <si>
    <t>13В</t>
  </si>
  <si>
    <t>17б</t>
  </si>
  <si>
    <t>18\9</t>
  </si>
  <si>
    <t>Бородинская</t>
  </si>
  <si>
    <t>без ванн кв.3,6,9,12,29,32,35,38=42чел.</t>
  </si>
  <si>
    <t>17А</t>
  </si>
  <si>
    <t>Давыдова</t>
  </si>
  <si>
    <t>Дорохова</t>
  </si>
  <si>
    <t>под снос</t>
  </si>
  <si>
    <t>дерево</t>
  </si>
  <si>
    <t>Сосновая</t>
  </si>
  <si>
    <t>ПЗЭМИ</t>
  </si>
  <si>
    <t>1989-99</t>
  </si>
  <si>
    <t>1977-78</t>
  </si>
  <si>
    <t>10Б</t>
  </si>
  <si>
    <t>Курчатова</t>
  </si>
  <si>
    <t>11\12</t>
  </si>
  <si>
    <t>17\5</t>
  </si>
  <si>
    <t>61а</t>
  </si>
  <si>
    <t>61б</t>
  </si>
  <si>
    <t>Багратиона</t>
  </si>
  <si>
    <t xml:space="preserve">   </t>
  </si>
  <si>
    <t>16А</t>
  </si>
  <si>
    <t>Итого по МЖРП-9</t>
  </si>
  <si>
    <t>площадьпо отоплению РКЦ на 31.10.08</t>
  </si>
  <si>
    <t>Вид работ</t>
  </si>
  <si>
    <t>Объем</t>
  </si>
  <si>
    <t>Сумма</t>
  </si>
  <si>
    <t>Всего  тыс.руб.</t>
  </si>
  <si>
    <t xml:space="preserve">ремонт кровли </t>
  </si>
  <si>
    <t>ремонт швов</t>
  </si>
  <si>
    <t>Сумма с НДС (тыс.руб)</t>
  </si>
  <si>
    <t>корпус 2, 2 лифта диагн/замена 4-х лифт. блоков,корп.1/замена канат. Шкива корп.2, / монт каб лин связи корп 1</t>
  </si>
  <si>
    <t>59,702/115,631/21,036/130,530</t>
  </si>
  <si>
    <t>Рем лифт. леб. под 6</t>
  </si>
  <si>
    <t>151,669/39,286</t>
  </si>
  <si>
    <t>Замена лифт лебедки 1шт под.6/зам. тяг. Кан. Под.1</t>
  </si>
  <si>
    <t>Замена станции управл</t>
  </si>
  <si>
    <t>1шт</t>
  </si>
  <si>
    <t>замена 3-х тяг кан под 6, зам. лифт. Леб под 5.</t>
  </si>
  <si>
    <t>40,427/193,812</t>
  </si>
  <si>
    <t>Выполнение плана капитального ремонта в 2011г</t>
  </si>
  <si>
    <t>Директор</t>
  </si>
  <si>
    <t>М.Е. Панин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</si>
</sst>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  <numFmt numFmtId="166" formatCode="0.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52;&#1040;&#1056;&#1043;&#1054;\&#1052;&#1086;&#1080;%20&#1076;&#1086;&#1082;&#1091;&#1084;&#1077;&#1085;&#1090;&#1099;\&#1050;&#1072;&#1087;&#1088;&#1077;&#1084;%202011\&#1050;&#1072;&#1087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кты по капит Тюк"/>
      <sheetName val="АБП для Щерб"/>
      <sheetName val="асфальт"/>
      <sheetName val="План мероп 11"/>
      <sheetName val="текущ 2011"/>
      <sheetName val="титул"/>
      <sheetName val="измен тит"/>
      <sheetName val="измен тит на дек.)"/>
      <sheetName val="Выпол тит 2 кварт"/>
      <sheetName val="Выпол тит 3 кварт "/>
      <sheetName val="Выпол тит за 11"/>
      <sheetName val="Выпол тит 4 кварт  (2)"/>
      <sheetName val="дополн к тит"/>
      <sheetName val="очистка подв"/>
      <sheetName val="Отоплен"/>
      <sheetName val="для радио"/>
      <sheetName val="УИК 33"/>
      <sheetName val="34"/>
      <sheetName val="35"/>
      <sheetName val="36"/>
      <sheetName val="37"/>
      <sheetName val="38"/>
    </sheetNames>
    <sheetDataSet>
      <sheetData sheetId="11">
        <row r="16">
          <cell r="J16">
            <v>2117.5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8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:L2"/>
    </sheetView>
  </sheetViews>
  <sheetFormatPr defaultColWidth="9.00390625" defaultRowHeight="12.75"/>
  <cols>
    <col min="1" max="1" width="4.00390625" style="1" customWidth="1"/>
    <col min="2" max="2" width="17.00390625" style="1" customWidth="1"/>
    <col min="3" max="3" width="5.75390625" style="2" customWidth="1"/>
    <col min="4" max="4" width="5.125" style="1" customWidth="1"/>
    <col min="5" max="5" width="7.00390625" style="1" customWidth="1"/>
    <col min="6" max="6" width="6.75390625" style="1" customWidth="1"/>
    <col min="7" max="7" width="4.875" style="1" customWidth="1"/>
    <col min="8" max="8" width="4.125" style="1" customWidth="1"/>
    <col min="9" max="9" width="3.75390625" style="1" customWidth="1"/>
    <col min="10" max="10" width="20.00390625" style="1" customWidth="1"/>
    <col min="11" max="11" width="22.125" style="1" customWidth="1"/>
    <col min="12" max="12" width="22.75390625" style="1" customWidth="1"/>
    <col min="13" max="13" width="11.75390625" style="1" customWidth="1"/>
    <col min="14" max="14" width="6.25390625" style="1" customWidth="1"/>
    <col min="15" max="15" width="6.125" style="1" customWidth="1"/>
    <col min="16" max="16" width="6.25390625" style="1" customWidth="1"/>
    <col min="17" max="17" width="8.00390625" style="1" customWidth="1"/>
    <col min="18" max="18" width="5.875" style="1" customWidth="1"/>
    <col min="19" max="19" width="9.25390625" style="1" customWidth="1"/>
    <col min="20" max="20" width="10.625" style="1" customWidth="1"/>
    <col min="21" max="21" width="8.125" style="1" customWidth="1"/>
    <col min="22" max="22" width="9.25390625" style="1" customWidth="1"/>
    <col min="23" max="23" width="10.125" style="1" customWidth="1"/>
    <col min="24" max="24" width="9.375" style="1" customWidth="1"/>
    <col min="25" max="25" width="6.00390625" style="1" customWidth="1"/>
    <col min="26" max="26" width="9.125" style="1" customWidth="1"/>
    <col min="27" max="27" width="10.125" style="1" customWidth="1"/>
    <col min="28" max="28" width="9.875" style="1" customWidth="1"/>
    <col min="29" max="29" width="9.25390625" style="1" customWidth="1"/>
    <col min="30" max="32" width="9.875" style="1" customWidth="1"/>
    <col min="33" max="33" width="7.375" style="1" customWidth="1"/>
    <col min="34" max="34" width="10.875" style="1" customWidth="1"/>
    <col min="35" max="35" width="10.25390625" style="1" customWidth="1"/>
    <col min="36" max="36" width="5.625" style="1" customWidth="1"/>
    <col min="37" max="37" width="6.625" style="1" customWidth="1"/>
    <col min="38" max="38" width="7.875" style="1" customWidth="1"/>
    <col min="39" max="39" width="6.25390625" style="1" customWidth="1"/>
    <col min="40" max="40" width="9.125" style="1" customWidth="1"/>
    <col min="41" max="41" width="9.875" style="1" customWidth="1"/>
    <col min="42" max="42" width="7.375" style="1" customWidth="1"/>
    <col min="43" max="43" width="9.125" style="1" customWidth="1"/>
    <col min="44" max="44" width="11.00390625" style="1" customWidth="1"/>
    <col min="45" max="45" width="11.375" style="1" customWidth="1"/>
    <col min="46" max="46" width="9.625" style="1" customWidth="1"/>
    <col min="47" max="47" width="9.875" style="1" customWidth="1"/>
    <col min="48" max="48" width="12.00390625" style="1" customWidth="1"/>
    <col min="49" max="49" width="8.625" style="1" customWidth="1"/>
    <col min="50" max="50" width="11.125" style="1" customWidth="1"/>
    <col min="51" max="51" width="7.00390625" style="1" customWidth="1"/>
    <col min="52" max="52" width="9.375" style="1" customWidth="1"/>
    <col min="53" max="53" width="7.75390625" style="1" customWidth="1"/>
    <col min="54" max="54" width="17.375" style="1" customWidth="1"/>
    <col min="55" max="55" width="7.25390625" style="1" customWidth="1"/>
    <col min="56" max="56" width="11.125" style="1" customWidth="1"/>
    <col min="57" max="57" width="8.875" style="1" customWidth="1"/>
    <col min="58" max="58" width="8.75390625" style="1" customWidth="1"/>
    <col min="59" max="60" width="7.75390625" style="1" customWidth="1"/>
    <col min="61" max="61" width="6.875" style="1" customWidth="1"/>
    <col min="62" max="62" width="8.125" style="1" customWidth="1"/>
    <col min="63" max="63" width="9.125" style="1" customWidth="1"/>
    <col min="64" max="64" width="10.375" style="1" customWidth="1"/>
    <col min="65" max="65" width="46.375" style="1" customWidth="1"/>
    <col min="66" max="66" width="4.375" style="1" customWidth="1"/>
    <col min="67" max="67" width="15.875" style="4" customWidth="1"/>
    <col min="68" max="68" width="15.375" style="5" customWidth="1"/>
    <col min="69" max="69" width="16.625" style="6" customWidth="1"/>
    <col min="70" max="70" width="12.75390625" style="1" customWidth="1"/>
    <col min="71" max="71" width="11.75390625" style="1" customWidth="1"/>
    <col min="72" max="72" width="11.00390625" style="4" customWidth="1"/>
    <col min="73" max="74" width="10.375" style="4" customWidth="1"/>
    <col min="75" max="75" width="9.125" style="1" customWidth="1"/>
    <col min="76" max="76" width="10.875" style="1" customWidth="1"/>
    <col min="77" max="77" width="9.125" style="1" customWidth="1"/>
    <col min="78" max="78" width="18.625" style="1" customWidth="1"/>
    <col min="79" max="79" width="9.125" style="1" customWidth="1"/>
    <col min="80" max="80" width="11.00390625" style="1" customWidth="1"/>
    <col min="81" max="16384" width="9.125" style="1" customWidth="1"/>
  </cols>
  <sheetData>
    <row r="1" ht="12.75">
      <c r="AT1" s="3"/>
    </row>
    <row r="2" spans="2:74" ht="12.75">
      <c r="B2" s="36" t="s">
        <v>132</v>
      </c>
      <c r="C2" s="36"/>
      <c r="D2" s="36"/>
      <c r="E2" s="36"/>
      <c r="F2" s="36"/>
      <c r="G2" s="36"/>
      <c r="H2" s="36"/>
      <c r="I2" s="36"/>
      <c r="J2" s="36"/>
      <c r="K2" s="36"/>
      <c r="L2" s="36"/>
      <c r="BR2" s="34" t="s">
        <v>0</v>
      </c>
      <c r="BS2" s="34"/>
      <c r="BT2" s="34" t="s">
        <v>1</v>
      </c>
      <c r="BU2" s="34"/>
      <c r="BV2" s="34"/>
    </row>
    <row r="3" spans="1:82" s="6" customFormat="1" ht="62.25" customHeight="1">
      <c r="A3" s="18" t="s">
        <v>2</v>
      </c>
      <c r="B3" s="27" t="s">
        <v>3</v>
      </c>
      <c r="C3" s="27" t="s">
        <v>4</v>
      </c>
      <c r="D3" s="27" t="s">
        <v>5</v>
      </c>
      <c r="E3" s="27" t="s">
        <v>50</v>
      </c>
      <c r="F3" s="27" t="s">
        <v>51</v>
      </c>
      <c r="G3" s="27" t="s">
        <v>6</v>
      </c>
      <c r="H3" s="27" t="s">
        <v>7</v>
      </c>
      <c r="I3" s="27" t="s">
        <v>8</v>
      </c>
      <c r="J3" s="27" t="s">
        <v>116</v>
      </c>
      <c r="K3" s="27" t="s">
        <v>117</v>
      </c>
      <c r="L3" s="27" t="s">
        <v>122</v>
      </c>
      <c r="M3" s="29" t="s">
        <v>119</v>
      </c>
      <c r="T3" s="6" t="s">
        <v>9</v>
      </c>
      <c r="U3" s="6" t="s">
        <v>10</v>
      </c>
      <c r="V3" s="6" t="s">
        <v>11</v>
      </c>
      <c r="W3" s="6" t="s">
        <v>12</v>
      </c>
      <c r="X3" s="6" t="s">
        <v>13</v>
      </c>
      <c r="Y3" s="6" t="s">
        <v>14</v>
      </c>
      <c r="Z3" s="6" t="s">
        <v>15</v>
      </c>
      <c r="AA3" s="6" t="s">
        <v>16</v>
      </c>
      <c r="AB3" s="6" t="s">
        <v>17</v>
      </c>
      <c r="AC3" s="6" t="s">
        <v>18</v>
      </c>
      <c r="AD3" s="6" t="s">
        <v>19</v>
      </c>
      <c r="AE3" s="6" t="s">
        <v>20</v>
      </c>
      <c r="AF3" s="6" t="s">
        <v>21</v>
      </c>
      <c r="AG3" s="6" t="s">
        <v>22</v>
      </c>
      <c r="AH3" s="6" t="s">
        <v>23</v>
      </c>
      <c r="AI3" s="6" t="s">
        <v>24</v>
      </c>
      <c r="AJ3" s="6" t="s">
        <v>25</v>
      </c>
      <c r="AK3" s="6" t="s">
        <v>26</v>
      </c>
      <c r="AL3" s="6" t="s">
        <v>27</v>
      </c>
      <c r="AM3" s="6" t="s">
        <v>28</v>
      </c>
      <c r="AN3" s="6" t="s">
        <v>29</v>
      </c>
      <c r="AO3" s="6" t="s">
        <v>30</v>
      </c>
      <c r="AP3" s="6" t="s">
        <v>31</v>
      </c>
      <c r="AQ3" s="6" t="s">
        <v>32</v>
      </c>
      <c r="AR3" s="6" t="s">
        <v>33</v>
      </c>
      <c r="AS3" s="6" t="s">
        <v>34</v>
      </c>
      <c r="AT3" s="6" t="s">
        <v>35</v>
      </c>
      <c r="AU3" s="6" t="s">
        <v>36</v>
      </c>
      <c r="AV3" s="6" t="s">
        <v>37</v>
      </c>
      <c r="AW3" s="6" t="s">
        <v>38</v>
      </c>
      <c r="AX3" s="6" t="s">
        <v>39</v>
      </c>
      <c r="AY3" s="6" t="s">
        <v>40</v>
      </c>
      <c r="AZ3" s="6" t="s">
        <v>41</v>
      </c>
      <c r="BA3" s="6" t="s">
        <v>42</v>
      </c>
      <c r="BB3" s="6" t="s">
        <v>43</v>
      </c>
      <c r="BC3" s="6" t="s">
        <v>44</v>
      </c>
      <c r="BD3" s="6" t="s">
        <v>45</v>
      </c>
      <c r="BE3" s="6" t="s">
        <v>46</v>
      </c>
      <c r="BF3" s="6" t="s">
        <v>47</v>
      </c>
      <c r="BG3" s="6" t="s">
        <v>48</v>
      </c>
      <c r="BH3" s="6" t="s">
        <v>49</v>
      </c>
      <c r="BI3" s="6" t="s">
        <v>118</v>
      </c>
      <c r="BJ3" s="6" t="s">
        <v>51</v>
      </c>
      <c r="BK3" s="6" t="s">
        <v>52</v>
      </c>
      <c r="BL3" s="6" t="s">
        <v>53</v>
      </c>
      <c r="BN3" s="6" t="s">
        <v>54</v>
      </c>
      <c r="BO3" s="7" t="s">
        <v>55</v>
      </c>
      <c r="BP3" s="6" t="s">
        <v>56</v>
      </c>
      <c r="BQ3" s="6" t="s">
        <v>57</v>
      </c>
      <c r="BR3" s="6" t="s">
        <v>58</v>
      </c>
      <c r="BS3" s="6" t="s">
        <v>59</v>
      </c>
      <c r="BT3" s="7" t="s">
        <v>60</v>
      </c>
      <c r="BU3" s="7" t="s">
        <v>61</v>
      </c>
      <c r="BV3" s="7" t="s">
        <v>62</v>
      </c>
      <c r="BW3" s="6" t="s">
        <v>63</v>
      </c>
      <c r="BX3" s="6" t="s">
        <v>115</v>
      </c>
      <c r="CB3" s="6" t="s">
        <v>64</v>
      </c>
      <c r="CC3" s="6" t="s">
        <v>65</v>
      </c>
      <c r="CD3" s="6" t="s">
        <v>66</v>
      </c>
    </row>
    <row r="4" spans="1:19" ht="12.75">
      <c r="A4" s="19" t="s">
        <v>2</v>
      </c>
      <c r="B4" s="35" t="s">
        <v>83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19"/>
      <c r="N4" s="19"/>
      <c r="O4" s="19"/>
      <c r="P4" s="19"/>
      <c r="Q4" s="19"/>
      <c r="R4" s="19"/>
      <c r="S4" s="19"/>
    </row>
    <row r="5" spans="1:81" ht="12.75">
      <c r="A5" s="22">
        <v>1</v>
      </c>
      <c r="B5" s="22" t="s">
        <v>84</v>
      </c>
      <c r="C5" s="24">
        <v>1</v>
      </c>
      <c r="D5" s="22">
        <v>1981</v>
      </c>
      <c r="E5" s="22" t="s">
        <v>76</v>
      </c>
      <c r="F5" s="22" t="s">
        <v>80</v>
      </c>
      <c r="G5" s="22">
        <v>2</v>
      </c>
      <c r="H5" s="22">
        <v>9</v>
      </c>
      <c r="I5" s="22">
        <v>2</v>
      </c>
      <c r="J5" s="22" t="s">
        <v>121</v>
      </c>
      <c r="K5" s="22">
        <f>548+109.6</f>
        <v>657.6</v>
      </c>
      <c r="L5" s="22">
        <v>133.05</v>
      </c>
      <c r="M5" s="23">
        <f>133.05*1.02</f>
        <v>135.711</v>
      </c>
      <c r="N5" s="19"/>
      <c r="O5" s="19"/>
      <c r="P5" s="19"/>
      <c r="Q5" s="19"/>
      <c r="R5" s="19"/>
      <c r="S5" s="19"/>
      <c r="T5" s="12">
        <v>464.42</v>
      </c>
      <c r="U5" s="12">
        <v>124.58</v>
      </c>
      <c r="W5" s="1">
        <v>464.42</v>
      </c>
      <c r="Z5" s="1">
        <v>624</v>
      </c>
      <c r="AA5" s="1">
        <v>0</v>
      </c>
      <c r="AB5" s="1">
        <v>0</v>
      </c>
      <c r="AC5" s="1">
        <v>0</v>
      </c>
      <c r="AD5" s="1">
        <v>1270</v>
      </c>
      <c r="AE5" s="1">
        <v>2496</v>
      </c>
      <c r="AF5" s="1">
        <v>1900</v>
      </c>
      <c r="AG5" s="1">
        <v>2</v>
      </c>
      <c r="AH5" s="1">
        <v>3726.2</v>
      </c>
      <c r="AI5" s="1">
        <v>3726.2</v>
      </c>
      <c r="AN5" s="1">
        <v>461.7</v>
      </c>
      <c r="AO5" s="1">
        <v>14352</v>
      </c>
      <c r="AP5" s="1">
        <v>0</v>
      </c>
      <c r="AQ5" s="1">
        <v>1089</v>
      </c>
      <c r="AR5" s="1">
        <v>3726.2</v>
      </c>
      <c r="AS5" s="1">
        <v>3726.2</v>
      </c>
      <c r="AT5" s="1">
        <v>3726.2</v>
      </c>
      <c r="AU5" s="1">
        <v>0</v>
      </c>
      <c r="AV5" s="1">
        <v>3726.2</v>
      </c>
      <c r="AW5" s="1">
        <v>0</v>
      </c>
      <c r="AX5" s="1">
        <v>3726.2</v>
      </c>
      <c r="AY5" s="1">
        <v>0</v>
      </c>
      <c r="AZ5" s="1">
        <v>3726.2</v>
      </c>
      <c r="BA5" s="1">
        <v>0</v>
      </c>
      <c r="BB5" s="1">
        <v>3726.2</v>
      </c>
      <c r="BD5" s="1">
        <v>2169.3</v>
      </c>
      <c r="BE5" s="1">
        <v>0</v>
      </c>
      <c r="BF5" s="1">
        <v>0</v>
      </c>
      <c r="BG5" s="1">
        <f>17.1+16.9</f>
        <v>34</v>
      </c>
      <c r="BI5" s="1" t="s">
        <v>76</v>
      </c>
      <c r="BJ5" s="1" t="s">
        <v>80</v>
      </c>
      <c r="BK5" s="1">
        <v>559</v>
      </c>
      <c r="BL5" s="1">
        <f aca="true" t="shared" si="0" ref="BL5:BL63">BB5+(T5*0.9+U5+BE5+BF5+BG5+BH5)*0.5</f>
        <v>4014.479</v>
      </c>
      <c r="BN5" s="1">
        <v>0.7</v>
      </c>
      <c r="BO5" s="4">
        <v>6731502.13</v>
      </c>
      <c r="BP5" s="5" t="s">
        <v>67</v>
      </c>
      <c r="BQ5" s="6" t="s">
        <v>67</v>
      </c>
      <c r="BR5" s="1">
        <v>3726.2</v>
      </c>
      <c r="BS5" s="1">
        <v>1961</v>
      </c>
      <c r="BT5" s="4">
        <v>3726.3</v>
      </c>
      <c r="BU5" s="4">
        <v>1054.4</v>
      </c>
      <c r="BV5" s="4">
        <f aca="true" t="shared" si="1" ref="BV5:BV63">BT5-BU5</f>
        <v>2671.9</v>
      </c>
      <c r="BW5" s="9">
        <f aca="true" t="shared" si="2" ref="BW5:BW64">BB5-BT5</f>
        <v>-0.1000000000003638</v>
      </c>
      <c r="BX5" s="9"/>
      <c r="BY5" s="9"/>
      <c r="BZ5" s="4">
        <f aca="true" t="shared" si="3" ref="BZ5:BZ63">BR5-BT5</f>
        <v>-0.1000000000003638</v>
      </c>
      <c r="CB5" s="9">
        <f aca="true" t="shared" si="4" ref="CB5:CB63">BU5/BT5*100</f>
        <v>28.29616509674476</v>
      </c>
      <c r="CC5" s="10">
        <f aca="true" t="shared" si="5" ref="CC5:CC63">CB5*L5/100</f>
        <v>37.648047661218904</v>
      </c>
    </row>
    <row r="6" spans="1:81" ht="12.75">
      <c r="A6" s="22">
        <v>2</v>
      </c>
      <c r="B6" s="22" t="s">
        <v>84</v>
      </c>
      <c r="C6" s="24" t="s">
        <v>85</v>
      </c>
      <c r="D6" s="22">
        <v>1958</v>
      </c>
      <c r="E6" s="22" t="s">
        <v>69</v>
      </c>
      <c r="F6" s="22" t="s">
        <v>71</v>
      </c>
      <c r="G6" s="22">
        <v>4</v>
      </c>
      <c r="H6" s="22">
        <v>3</v>
      </c>
      <c r="I6" s="22">
        <v>0</v>
      </c>
      <c r="J6" s="22"/>
      <c r="K6" s="22"/>
      <c r="L6" s="22"/>
      <c r="M6" s="22"/>
      <c r="N6" s="19"/>
      <c r="O6" s="19"/>
      <c r="P6" s="19"/>
      <c r="Q6" s="19"/>
      <c r="R6" s="19"/>
      <c r="S6" s="19"/>
      <c r="T6" s="12">
        <v>202</v>
      </c>
      <c r="V6" s="1">
        <v>202</v>
      </c>
      <c r="W6" s="1">
        <v>0</v>
      </c>
      <c r="X6" s="1">
        <v>0</v>
      </c>
      <c r="Y6" s="1">
        <v>0</v>
      </c>
      <c r="Z6" s="1">
        <v>1327</v>
      </c>
      <c r="AA6" s="1">
        <v>1510</v>
      </c>
      <c r="AB6" s="1">
        <v>530</v>
      </c>
      <c r="AC6" s="1">
        <v>0</v>
      </c>
      <c r="AD6" s="1">
        <v>723</v>
      </c>
      <c r="AF6" s="1">
        <v>4007</v>
      </c>
      <c r="AO6" s="1">
        <v>8576</v>
      </c>
      <c r="AP6" s="1">
        <v>0</v>
      </c>
      <c r="AQ6" s="1">
        <v>0</v>
      </c>
      <c r="AR6" s="1">
        <v>1931.9</v>
      </c>
      <c r="AS6" s="1">
        <v>1931.9</v>
      </c>
      <c r="AT6" s="1">
        <v>1931.9</v>
      </c>
      <c r="AU6" s="1">
        <v>1931.9</v>
      </c>
      <c r="AV6" s="1">
        <v>0</v>
      </c>
      <c r="AW6" s="1">
        <v>0</v>
      </c>
      <c r="AX6" s="1">
        <v>1931.9</v>
      </c>
      <c r="AY6" s="1">
        <v>0</v>
      </c>
      <c r="AZ6" s="1">
        <v>1931.9</v>
      </c>
      <c r="BA6" s="1">
        <v>0</v>
      </c>
      <c r="BB6" s="1">
        <v>1931.9</v>
      </c>
      <c r="BD6" s="1">
        <v>1257.2</v>
      </c>
      <c r="BI6" s="1" t="s">
        <v>69</v>
      </c>
      <c r="BJ6" s="1" t="s">
        <v>71</v>
      </c>
      <c r="BK6" s="1">
        <v>1101</v>
      </c>
      <c r="BL6" s="1">
        <f t="shared" si="0"/>
        <v>2022.8000000000002</v>
      </c>
      <c r="BN6" s="1">
        <v>0.7</v>
      </c>
      <c r="BO6" s="4">
        <v>2151295.28</v>
      </c>
      <c r="BQ6" s="6" t="s">
        <v>67</v>
      </c>
      <c r="BR6" s="1">
        <v>1931.9</v>
      </c>
      <c r="BS6" s="1">
        <v>889.8</v>
      </c>
      <c r="BT6" s="4">
        <v>1931.9</v>
      </c>
      <c r="BU6" s="4">
        <v>683.8</v>
      </c>
      <c r="BV6" s="4">
        <f t="shared" si="1"/>
        <v>1248.1000000000001</v>
      </c>
      <c r="BW6" s="9">
        <f t="shared" si="2"/>
        <v>0</v>
      </c>
      <c r="BX6" s="9"/>
      <c r="BY6" s="9"/>
      <c r="BZ6" s="4">
        <f t="shared" si="3"/>
        <v>0</v>
      </c>
      <c r="CB6" s="9">
        <f t="shared" si="4"/>
        <v>35.395206791241776</v>
      </c>
      <c r="CC6" s="10">
        <f t="shared" si="5"/>
        <v>0</v>
      </c>
    </row>
    <row r="7" spans="1:81" ht="12.75">
      <c r="A7" s="22">
        <v>3</v>
      </c>
      <c r="B7" s="22" t="s">
        <v>84</v>
      </c>
      <c r="C7" s="24">
        <v>3</v>
      </c>
      <c r="D7" s="22">
        <v>1958</v>
      </c>
      <c r="E7" s="22" t="s">
        <v>74</v>
      </c>
      <c r="F7" s="22" t="s">
        <v>75</v>
      </c>
      <c r="G7" s="22">
        <v>2</v>
      </c>
      <c r="H7" s="22">
        <v>2</v>
      </c>
      <c r="I7" s="22">
        <v>0</v>
      </c>
      <c r="J7" s="22"/>
      <c r="K7" s="22"/>
      <c r="L7" s="22"/>
      <c r="M7" s="22"/>
      <c r="N7" s="19"/>
      <c r="O7" s="19"/>
      <c r="P7" s="19"/>
      <c r="Q7" s="19"/>
      <c r="R7" s="19"/>
      <c r="S7" s="19"/>
      <c r="T7" s="12">
        <v>67</v>
      </c>
      <c r="U7" s="1">
        <v>0</v>
      </c>
      <c r="V7" s="1">
        <v>67</v>
      </c>
      <c r="W7" s="1">
        <v>0</v>
      </c>
      <c r="X7" s="1">
        <v>0</v>
      </c>
      <c r="Y7" s="1">
        <v>0</v>
      </c>
      <c r="AG7" s="1">
        <v>0</v>
      </c>
      <c r="AH7" s="1">
        <v>0</v>
      </c>
      <c r="AI7" s="1">
        <v>0</v>
      </c>
      <c r="AO7" s="1">
        <v>2858</v>
      </c>
      <c r="AP7" s="1">
        <v>0</v>
      </c>
      <c r="AQ7" s="1">
        <v>0</v>
      </c>
      <c r="AR7" s="1">
        <v>670.3</v>
      </c>
      <c r="AS7" s="1">
        <v>670.3</v>
      </c>
      <c r="AT7" s="1">
        <v>670.3</v>
      </c>
      <c r="AU7" s="1">
        <v>670.3</v>
      </c>
      <c r="AV7" s="1">
        <v>0</v>
      </c>
      <c r="AW7" s="1">
        <v>0</v>
      </c>
      <c r="AX7" s="1">
        <v>670.3</v>
      </c>
      <c r="AY7" s="1">
        <v>0</v>
      </c>
      <c r="AZ7" s="1">
        <v>670.3</v>
      </c>
      <c r="BA7" s="1">
        <v>0</v>
      </c>
      <c r="BB7" s="1">
        <v>670.3</v>
      </c>
      <c r="BD7" s="1">
        <v>422.8</v>
      </c>
      <c r="BI7" s="1" t="s">
        <v>74</v>
      </c>
      <c r="BJ7" s="1" t="s">
        <v>75</v>
      </c>
      <c r="BK7" s="1">
        <v>570</v>
      </c>
      <c r="BL7" s="1">
        <f t="shared" si="0"/>
        <v>700.4499999999999</v>
      </c>
      <c r="BN7" s="1">
        <v>1</v>
      </c>
      <c r="BO7" s="4">
        <v>702384.64</v>
      </c>
      <c r="BQ7" s="6" t="s">
        <v>67</v>
      </c>
      <c r="BR7" s="1">
        <v>670.3</v>
      </c>
      <c r="BS7" s="1">
        <v>353.5</v>
      </c>
      <c r="BT7" s="4">
        <v>670.3</v>
      </c>
      <c r="BU7" s="4">
        <v>279.2</v>
      </c>
      <c r="BV7" s="4">
        <f t="shared" si="1"/>
        <v>391.09999999999997</v>
      </c>
      <c r="BW7" s="9">
        <f t="shared" si="2"/>
        <v>0</v>
      </c>
      <c r="BX7" s="9"/>
      <c r="BY7" s="9"/>
      <c r="BZ7" s="4">
        <f t="shared" si="3"/>
        <v>0</v>
      </c>
      <c r="CB7" s="9">
        <f t="shared" si="4"/>
        <v>41.652991197971055</v>
      </c>
      <c r="CC7" s="10">
        <f t="shared" si="5"/>
        <v>0</v>
      </c>
    </row>
    <row r="8" spans="1:81" ht="12.75">
      <c r="A8" s="22">
        <v>4</v>
      </c>
      <c r="B8" s="22" t="s">
        <v>84</v>
      </c>
      <c r="C8" s="24" t="s">
        <v>86</v>
      </c>
      <c r="D8" s="22">
        <v>1958</v>
      </c>
      <c r="E8" s="22" t="s">
        <v>69</v>
      </c>
      <c r="F8" s="22" t="s">
        <v>71</v>
      </c>
      <c r="G8" s="22">
        <v>4</v>
      </c>
      <c r="H8" s="22">
        <v>3</v>
      </c>
      <c r="I8" s="22">
        <v>0</v>
      </c>
      <c r="J8" s="22"/>
      <c r="K8" s="22"/>
      <c r="L8" s="22"/>
      <c r="M8" s="22"/>
      <c r="N8" s="19"/>
      <c r="O8" s="19"/>
      <c r="P8" s="19"/>
      <c r="Q8" s="19"/>
      <c r="R8" s="19"/>
      <c r="S8" s="19"/>
      <c r="T8" s="12">
        <v>187</v>
      </c>
      <c r="V8" s="1">
        <v>187</v>
      </c>
      <c r="Z8" s="1">
        <v>867</v>
      </c>
      <c r="AA8" s="1">
        <v>243</v>
      </c>
      <c r="AB8" s="1">
        <v>564</v>
      </c>
      <c r="AC8" s="1">
        <v>0</v>
      </c>
      <c r="AD8" s="1">
        <v>483</v>
      </c>
      <c r="AE8" s="1">
        <v>0</v>
      </c>
      <c r="AF8" s="1">
        <v>2674</v>
      </c>
      <c r="AO8" s="1">
        <v>8432</v>
      </c>
      <c r="AP8" s="1">
        <v>0</v>
      </c>
      <c r="AQ8" s="1">
        <v>0</v>
      </c>
      <c r="AR8" s="1">
        <v>1903.6</v>
      </c>
      <c r="AS8" s="1">
        <v>1903.6</v>
      </c>
      <c r="AT8" s="1">
        <v>1903.6</v>
      </c>
      <c r="AU8" s="1">
        <v>1903.6</v>
      </c>
      <c r="AV8" s="1">
        <v>0</v>
      </c>
      <c r="AW8" s="1">
        <v>0</v>
      </c>
      <c r="AX8" s="1">
        <v>1903.6</v>
      </c>
      <c r="AY8" s="1">
        <v>0</v>
      </c>
      <c r="AZ8" s="1">
        <v>1903.6</v>
      </c>
      <c r="BA8" s="1">
        <v>0</v>
      </c>
      <c r="BB8" s="1">
        <v>1903.6</v>
      </c>
      <c r="BD8" s="1">
        <v>1245.4</v>
      </c>
      <c r="BI8" s="1" t="s">
        <v>69</v>
      </c>
      <c r="BJ8" s="1" t="s">
        <v>71</v>
      </c>
      <c r="BK8" s="1">
        <v>1092</v>
      </c>
      <c r="BL8" s="1">
        <f t="shared" si="0"/>
        <v>1987.75</v>
      </c>
      <c r="BN8" s="1">
        <v>0.8</v>
      </c>
      <c r="BO8" s="4">
        <v>2132600.82</v>
      </c>
      <c r="BQ8" s="6" t="s">
        <v>67</v>
      </c>
      <c r="BR8" s="1">
        <v>1903.6</v>
      </c>
      <c r="BS8" s="1">
        <v>525.4</v>
      </c>
      <c r="BT8" s="4">
        <v>1903.6</v>
      </c>
      <c r="BU8" s="4">
        <v>983.3</v>
      </c>
      <c r="BV8" s="4">
        <f t="shared" si="1"/>
        <v>920.3</v>
      </c>
      <c r="BW8" s="9">
        <f t="shared" si="2"/>
        <v>0</v>
      </c>
      <c r="BX8" s="9"/>
      <c r="BY8" s="9"/>
      <c r="BZ8" s="4">
        <f t="shared" si="3"/>
        <v>0</v>
      </c>
      <c r="CB8" s="9">
        <f t="shared" si="4"/>
        <v>51.65475940323597</v>
      </c>
      <c r="CC8" s="10">
        <f t="shared" si="5"/>
        <v>0</v>
      </c>
    </row>
    <row r="9" spans="1:81" ht="12.75">
      <c r="A9" s="22">
        <v>5</v>
      </c>
      <c r="B9" s="22" t="s">
        <v>84</v>
      </c>
      <c r="C9" s="24">
        <v>5</v>
      </c>
      <c r="D9" s="22">
        <v>1958</v>
      </c>
      <c r="E9" s="22" t="s">
        <v>74</v>
      </c>
      <c r="F9" s="22" t="s">
        <v>75</v>
      </c>
      <c r="G9" s="22">
        <v>2</v>
      </c>
      <c r="H9" s="22">
        <v>2</v>
      </c>
      <c r="I9" s="22">
        <v>0</v>
      </c>
      <c r="J9" s="22"/>
      <c r="K9" s="22"/>
      <c r="L9" s="22"/>
      <c r="M9" s="22"/>
      <c r="N9" s="19"/>
      <c r="O9" s="19"/>
      <c r="P9" s="19"/>
      <c r="Q9" s="19"/>
      <c r="R9" s="19"/>
      <c r="S9" s="19"/>
      <c r="T9" s="12">
        <v>71.4</v>
      </c>
      <c r="U9" s="1">
        <v>0</v>
      </c>
      <c r="V9" s="1">
        <v>71.4</v>
      </c>
      <c r="W9" s="1">
        <v>0</v>
      </c>
      <c r="X9" s="1">
        <v>0</v>
      </c>
      <c r="Y9" s="1">
        <v>0</v>
      </c>
      <c r="Z9" s="1">
        <v>451</v>
      </c>
      <c r="AA9" s="1">
        <v>211</v>
      </c>
      <c r="AB9" s="1">
        <v>320</v>
      </c>
      <c r="AC9" s="1">
        <v>0</v>
      </c>
      <c r="AD9" s="1">
        <v>0</v>
      </c>
      <c r="AE9" s="1">
        <v>0</v>
      </c>
      <c r="AF9" s="1">
        <v>3851</v>
      </c>
      <c r="AG9" s="1">
        <v>0</v>
      </c>
      <c r="AH9" s="1">
        <v>0</v>
      </c>
      <c r="AI9" s="1">
        <v>0</v>
      </c>
      <c r="AO9" s="1">
        <v>2916</v>
      </c>
      <c r="AP9" s="1">
        <v>0</v>
      </c>
      <c r="AQ9" s="1">
        <v>0</v>
      </c>
      <c r="AR9" s="1">
        <v>667.5</v>
      </c>
      <c r="AS9" s="1">
        <v>667.5</v>
      </c>
      <c r="AT9" s="1">
        <v>667.5</v>
      </c>
      <c r="AU9" s="1">
        <v>667.5</v>
      </c>
      <c r="AV9" s="1">
        <v>0</v>
      </c>
      <c r="AW9" s="1">
        <v>0</v>
      </c>
      <c r="AX9" s="1">
        <v>667.5</v>
      </c>
      <c r="AY9" s="1">
        <v>0</v>
      </c>
      <c r="AZ9" s="1">
        <v>667.5</v>
      </c>
      <c r="BA9" s="1">
        <v>0</v>
      </c>
      <c r="BB9" s="1">
        <v>667.5</v>
      </c>
      <c r="BD9" s="1">
        <v>422.4</v>
      </c>
      <c r="BI9" s="1" t="s">
        <v>74</v>
      </c>
      <c r="BJ9" s="1" t="s">
        <v>75</v>
      </c>
      <c r="BK9" s="1">
        <v>565</v>
      </c>
      <c r="BL9" s="1">
        <f t="shared" si="0"/>
        <v>699.63</v>
      </c>
      <c r="BN9" s="1">
        <v>1</v>
      </c>
      <c r="BO9" s="4">
        <v>714207.37</v>
      </c>
      <c r="BQ9" s="6" t="s">
        <v>67</v>
      </c>
      <c r="BR9" s="1">
        <v>667.5</v>
      </c>
      <c r="BS9" s="1">
        <v>262.5</v>
      </c>
      <c r="BT9" s="4">
        <v>667.5</v>
      </c>
      <c r="BU9" s="4">
        <v>349.6</v>
      </c>
      <c r="BV9" s="4">
        <f t="shared" si="1"/>
        <v>317.9</v>
      </c>
      <c r="BW9" s="9">
        <f t="shared" si="2"/>
        <v>0</v>
      </c>
      <c r="BX9" s="9"/>
      <c r="BY9" s="9"/>
      <c r="BZ9" s="4">
        <f t="shared" si="3"/>
        <v>0</v>
      </c>
      <c r="CB9" s="9">
        <f t="shared" si="4"/>
        <v>52.37453183520599</v>
      </c>
      <c r="CC9" s="10">
        <f t="shared" si="5"/>
        <v>0</v>
      </c>
    </row>
    <row r="10" spans="1:81" ht="12.75">
      <c r="A10" s="22">
        <v>6</v>
      </c>
      <c r="B10" s="22" t="s">
        <v>84</v>
      </c>
      <c r="C10" s="24" t="s">
        <v>87</v>
      </c>
      <c r="D10" s="22">
        <v>1962</v>
      </c>
      <c r="E10" s="22" t="s">
        <v>69</v>
      </c>
      <c r="F10" s="22" t="s">
        <v>71</v>
      </c>
      <c r="G10" s="22">
        <v>4</v>
      </c>
      <c r="H10" s="22">
        <v>4</v>
      </c>
      <c r="I10" s="22">
        <v>0</v>
      </c>
      <c r="J10" s="22"/>
      <c r="K10" s="22"/>
      <c r="L10" s="22"/>
      <c r="M10" s="22"/>
      <c r="N10" s="19"/>
      <c r="O10" s="19"/>
      <c r="P10" s="19"/>
      <c r="Q10" s="19"/>
      <c r="R10" s="19"/>
      <c r="S10" s="19"/>
      <c r="T10" s="12">
        <v>205.1</v>
      </c>
      <c r="V10" s="1">
        <v>205.1</v>
      </c>
      <c r="W10" s="1">
        <v>0</v>
      </c>
      <c r="X10" s="1">
        <v>0</v>
      </c>
      <c r="Y10" s="1">
        <v>0</v>
      </c>
      <c r="Z10" s="1">
        <v>880</v>
      </c>
      <c r="AA10" s="1">
        <v>0</v>
      </c>
      <c r="AB10" s="1">
        <v>0</v>
      </c>
      <c r="AC10" s="1">
        <v>0</v>
      </c>
      <c r="AD10" s="1">
        <v>918</v>
      </c>
      <c r="AE10" s="1">
        <v>0</v>
      </c>
      <c r="AF10" s="1">
        <v>206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O10" s="1">
        <v>9341</v>
      </c>
      <c r="AP10" s="1">
        <v>667</v>
      </c>
      <c r="AQ10" s="1">
        <v>0</v>
      </c>
      <c r="AR10" s="1">
        <v>2377.3</v>
      </c>
      <c r="AS10" s="1">
        <v>2377.3</v>
      </c>
      <c r="AT10" s="1">
        <v>2377.3</v>
      </c>
      <c r="AU10" s="1">
        <v>2377.3</v>
      </c>
      <c r="AV10" s="1">
        <v>0</v>
      </c>
      <c r="AW10" s="1">
        <v>0</v>
      </c>
      <c r="AX10" s="1">
        <v>2377.3</v>
      </c>
      <c r="AY10" s="1">
        <v>0</v>
      </c>
      <c r="AZ10" s="1">
        <v>2377.3</v>
      </c>
      <c r="BA10" s="1">
        <v>0</v>
      </c>
      <c r="BB10" s="1">
        <v>2377.3</v>
      </c>
      <c r="BD10" s="1">
        <v>1520.7</v>
      </c>
      <c r="BE10" s="1">
        <v>72.4</v>
      </c>
      <c r="BF10" s="1">
        <v>68.9</v>
      </c>
      <c r="BI10" s="1" t="s">
        <v>69</v>
      </c>
      <c r="BJ10" s="1" t="s">
        <v>71</v>
      </c>
      <c r="BK10" s="1">
        <v>1094</v>
      </c>
      <c r="BL10" s="1">
        <f t="shared" si="0"/>
        <v>2540.2450000000003</v>
      </c>
      <c r="BN10" s="1">
        <v>0.7</v>
      </c>
      <c r="BO10" s="4">
        <v>2637742.96</v>
      </c>
      <c r="BQ10" s="6" t="s">
        <v>67</v>
      </c>
      <c r="BR10" s="1">
        <v>2377.3</v>
      </c>
      <c r="BS10" s="1">
        <v>1496.5</v>
      </c>
      <c r="BT10" s="4">
        <v>2377.3</v>
      </c>
      <c r="BU10" s="4">
        <v>720.7</v>
      </c>
      <c r="BV10" s="4">
        <f t="shared" si="1"/>
        <v>1656.6000000000001</v>
      </c>
      <c r="BW10" s="9">
        <f t="shared" si="2"/>
        <v>0</v>
      </c>
      <c r="BX10" s="9"/>
      <c r="BY10" s="9"/>
      <c r="BZ10" s="4">
        <f t="shared" si="3"/>
        <v>0</v>
      </c>
      <c r="CB10" s="9">
        <f t="shared" si="4"/>
        <v>30.3159045976528</v>
      </c>
      <c r="CC10" s="10">
        <f t="shared" si="5"/>
        <v>0</v>
      </c>
    </row>
    <row r="11" spans="1:81" ht="12.75">
      <c r="A11" s="22">
        <v>7</v>
      </c>
      <c r="B11" s="22" t="s">
        <v>84</v>
      </c>
      <c r="C11" s="24" t="s">
        <v>88</v>
      </c>
      <c r="D11" s="22" t="s">
        <v>89</v>
      </c>
      <c r="E11" s="22" t="s">
        <v>69</v>
      </c>
      <c r="F11" s="22" t="s">
        <v>80</v>
      </c>
      <c r="G11" s="22">
        <v>8</v>
      </c>
      <c r="H11" s="22">
        <v>9</v>
      </c>
      <c r="I11" s="22">
        <v>8</v>
      </c>
      <c r="J11" s="22" t="s">
        <v>130</v>
      </c>
      <c r="K11" s="22"/>
      <c r="L11" s="25" t="s">
        <v>131</v>
      </c>
      <c r="M11" s="28">
        <f>40.427+193.812</f>
        <v>234.239</v>
      </c>
      <c r="N11" s="19"/>
      <c r="O11" s="19"/>
      <c r="P11" s="19"/>
      <c r="Q11" s="19"/>
      <c r="R11" s="19"/>
      <c r="S11" s="19"/>
      <c r="T11" s="12">
        <v>2730.2</v>
      </c>
      <c r="U11" s="12">
        <v>986.2</v>
      </c>
      <c r="W11" s="1">
        <v>2730.2</v>
      </c>
      <c r="Z11" s="1">
        <v>5612</v>
      </c>
      <c r="AA11" s="1">
        <v>1671</v>
      </c>
      <c r="AB11" s="1">
        <v>586</v>
      </c>
      <c r="AD11" s="1">
        <v>0</v>
      </c>
      <c r="AE11" s="1">
        <v>455</v>
      </c>
      <c r="AF11" s="1">
        <v>4131</v>
      </c>
      <c r="AG11" s="1">
        <v>0</v>
      </c>
      <c r="AH11" s="1">
        <v>0</v>
      </c>
      <c r="AI11" s="1">
        <v>0</v>
      </c>
      <c r="AN11" s="1">
        <v>1732</v>
      </c>
      <c r="AO11" s="1">
        <v>91390.5</v>
      </c>
      <c r="AP11" s="1">
        <v>8806</v>
      </c>
      <c r="AQ11" s="1">
        <v>6581</v>
      </c>
      <c r="AR11" s="1">
        <v>20494.9</v>
      </c>
      <c r="AS11" s="1">
        <v>20494.9</v>
      </c>
      <c r="AT11" s="1">
        <v>20494.9</v>
      </c>
      <c r="AU11" s="1">
        <v>0</v>
      </c>
      <c r="AV11" s="1">
        <v>20494.9</v>
      </c>
      <c r="AW11" s="1">
        <v>0</v>
      </c>
      <c r="AX11" s="1">
        <v>20494.9</v>
      </c>
      <c r="AY11" s="1">
        <v>0</v>
      </c>
      <c r="AZ11" s="1">
        <v>20494.9</v>
      </c>
      <c r="BA11" s="1">
        <v>0</v>
      </c>
      <c r="BB11" s="1">
        <v>20494.9</v>
      </c>
      <c r="BD11" s="1">
        <v>12533.1</v>
      </c>
      <c r="BE11" s="1">
        <v>1618.1</v>
      </c>
      <c r="BF11" s="1">
        <v>386.8</v>
      </c>
      <c r="BG11" s="1">
        <v>18.7</v>
      </c>
      <c r="BI11" s="1" t="s">
        <v>69</v>
      </c>
      <c r="BJ11" s="1" t="s">
        <v>80</v>
      </c>
      <c r="BK11" s="1">
        <v>4012</v>
      </c>
      <c r="BL11" s="1">
        <f t="shared" si="0"/>
        <v>23228.39</v>
      </c>
      <c r="BN11" s="1">
        <v>0.8</v>
      </c>
      <c r="BO11" s="4">
        <v>47541717.63</v>
      </c>
      <c r="BP11" s="5" t="s">
        <v>67</v>
      </c>
      <c r="BQ11" s="6" t="s">
        <v>67</v>
      </c>
      <c r="BR11" s="1">
        <v>20494.9</v>
      </c>
      <c r="BS11" s="1">
        <v>9139.2</v>
      </c>
      <c r="BT11" s="4">
        <v>20494.1</v>
      </c>
      <c r="BU11" s="4">
        <v>7905.4</v>
      </c>
      <c r="BV11" s="4">
        <f t="shared" si="1"/>
        <v>12588.699999999999</v>
      </c>
      <c r="BW11" s="9">
        <f t="shared" si="2"/>
        <v>0.8000000000029104</v>
      </c>
      <c r="BX11" s="9"/>
      <c r="BY11" s="9"/>
      <c r="BZ11" s="4">
        <f t="shared" si="3"/>
        <v>0.8000000000029104</v>
      </c>
      <c r="CB11" s="9">
        <f t="shared" si="4"/>
        <v>38.57402862287195</v>
      </c>
      <c r="CC11" s="10" t="e">
        <f t="shared" si="5"/>
        <v>#VALUE!</v>
      </c>
    </row>
    <row r="12" spans="1:81" ht="12.75">
      <c r="A12" s="22">
        <v>8</v>
      </c>
      <c r="B12" s="22" t="s">
        <v>84</v>
      </c>
      <c r="C12" s="24">
        <v>11</v>
      </c>
      <c r="D12" s="22">
        <v>1968</v>
      </c>
      <c r="E12" s="22" t="s">
        <v>69</v>
      </c>
      <c r="F12" s="22" t="s">
        <v>71</v>
      </c>
      <c r="G12" s="22">
        <v>4</v>
      </c>
      <c r="H12" s="22">
        <v>5</v>
      </c>
      <c r="I12" s="22">
        <v>0</v>
      </c>
      <c r="J12" s="22"/>
      <c r="K12" s="22"/>
      <c r="L12" s="22"/>
      <c r="M12" s="28"/>
      <c r="N12" s="19"/>
      <c r="O12" s="19"/>
      <c r="P12" s="19"/>
      <c r="Q12" s="19"/>
      <c r="R12" s="19"/>
      <c r="S12" s="19"/>
      <c r="T12" s="12">
        <v>325.9</v>
      </c>
      <c r="V12" s="1">
        <v>325.9</v>
      </c>
      <c r="Z12" s="1">
        <v>862.9</v>
      </c>
      <c r="AA12" s="1">
        <v>0</v>
      </c>
      <c r="AB12" s="1">
        <v>0</v>
      </c>
      <c r="AC12" s="1">
        <v>0</v>
      </c>
      <c r="AD12" s="1">
        <v>1387.8</v>
      </c>
      <c r="AE12" s="1">
        <v>1200</v>
      </c>
      <c r="AF12" s="1">
        <v>1007.2</v>
      </c>
      <c r="AG12" s="1">
        <v>0</v>
      </c>
      <c r="AN12" s="1">
        <v>678.1</v>
      </c>
      <c r="AO12" s="1">
        <v>11824</v>
      </c>
      <c r="AP12" s="1">
        <v>621</v>
      </c>
      <c r="AQ12" s="1">
        <v>1869</v>
      </c>
      <c r="AR12" s="1">
        <v>3033.7</v>
      </c>
      <c r="AS12" s="1">
        <v>3033.7</v>
      </c>
      <c r="AT12" s="1">
        <v>3033.7</v>
      </c>
      <c r="AU12" s="1">
        <v>0</v>
      </c>
      <c r="AV12" s="1">
        <v>3033.7</v>
      </c>
      <c r="AW12" s="1">
        <v>0</v>
      </c>
      <c r="AX12" s="1">
        <v>3033.7</v>
      </c>
      <c r="AY12" s="1">
        <v>0</v>
      </c>
      <c r="AZ12" s="1">
        <v>3033.7</v>
      </c>
      <c r="BA12" s="1">
        <v>0</v>
      </c>
      <c r="BB12" s="1">
        <v>3033.7</v>
      </c>
      <c r="BD12" s="1">
        <v>2059.8</v>
      </c>
      <c r="BE12" s="1">
        <v>79.2</v>
      </c>
      <c r="BF12" s="1">
        <v>49.8</v>
      </c>
      <c r="BI12" s="1" t="s">
        <v>69</v>
      </c>
      <c r="BJ12" s="1" t="s">
        <v>71</v>
      </c>
      <c r="BK12" s="1">
        <v>1101</v>
      </c>
      <c r="BL12" s="1">
        <f t="shared" si="0"/>
        <v>3244.855</v>
      </c>
      <c r="BN12" s="1">
        <v>0.7</v>
      </c>
      <c r="BO12" s="4">
        <v>3270692.13</v>
      </c>
      <c r="BP12" s="5" t="s">
        <v>67</v>
      </c>
      <c r="BQ12" s="6" t="s">
        <v>67</v>
      </c>
      <c r="BR12" s="1">
        <v>3033.7</v>
      </c>
      <c r="BS12" s="1">
        <v>1622.5</v>
      </c>
      <c r="BT12" s="4">
        <v>3033.7</v>
      </c>
      <c r="BU12" s="4">
        <v>1183.6</v>
      </c>
      <c r="BV12" s="4">
        <f t="shared" si="1"/>
        <v>1850.1</v>
      </c>
      <c r="BW12" s="9">
        <f t="shared" si="2"/>
        <v>0</v>
      </c>
      <c r="BX12" s="9"/>
      <c r="BY12" s="9"/>
      <c r="BZ12" s="4">
        <f t="shared" si="3"/>
        <v>0</v>
      </c>
      <c r="CB12" s="9">
        <f t="shared" si="4"/>
        <v>39.015064113129185</v>
      </c>
      <c r="CC12" s="10">
        <f t="shared" si="5"/>
        <v>0</v>
      </c>
    </row>
    <row r="13" spans="1:81" ht="12.75">
      <c r="A13" s="22">
        <v>9</v>
      </c>
      <c r="B13" s="22" t="s">
        <v>84</v>
      </c>
      <c r="C13" s="24" t="s">
        <v>72</v>
      </c>
      <c r="D13" s="22">
        <v>1968</v>
      </c>
      <c r="E13" s="22" t="s">
        <v>69</v>
      </c>
      <c r="F13" s="22" t="s">
        <v>71</v>
      </c>
      <c r="G13" s="22">
        <v>4</v>
      </c>
      <c r="H13" s="22">
        <v>5</v>
      </c>
      <c r="I13" s="22">
        <v>0</v>
      </c>
      <c r="J13" s="22"/>
      <c r="K13" s="22"/>
      <c r="L13" s="22"/>
      <c r="M13" s="28"/>
      <c r="N13" s="19"/>
      <c r="O13" s="19"/>
      <c r="P13" s="19"/>
      <c r="Q13" s="19"/>
      <c r="R13" s="19"/>
      <c r="S13" s="19"/>
      <c r="T13" s="12">
        <v>324</v>
      </c>
      <c r="V13" s="1">
        <v>324</v>
      </c>
      <c r="Z13" s="1">
        <v>873</v>
      </c>
      <c r="AA13" s="1">
        <v>372</v>
      </c>
      <c r="AB13" s="1">
        <v>524</v>
      </c>
      <c r="AC13" s="1">
        <v>0</v>
      </c>
      <c r="AD13" s="1">
        <v>0</v>
      </c>
      <c r="AE13" s="1">
        <v>0</v>
      </c>
      <c r="AF13" s="1">
        <v>2669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698.4</v>
      </c>
      <c r="AO13" s="1">
        <v>12048</v>
      </c>
      <c r="AP13" s="1">
        <v>148</v>
      </c>
      <c r="AQ13" s="1">
        <v>2282</v>
      </c>
      <c r="AR13" s="1">
        <v>3102.3</v>
      </c>
      <c r="AS13" s="1">
        <v>3102.3</v>
      </c>
      <c r="AT13" s="1">
        <v>3102.3</v>
      </c>
      <c r="AU13" s="1">
        <v>0</v>
      </c>
      <c r="AV13" s="1">
        <v>3102.3</v>
      </c>
      <c r="AW13" s="1">
        <v>0</v>
      </c>
      <c r="AX13" s="1">
        <v>3102.3</v>
      </c>
      <c r="AY13" s="1">
        <v>0</v>
      </c>
      <c r="AZ13" s="1">
        <v>3102.3</v>
      </c>
      <c r="BA13" s="1">
        <v>0</v>
      </c>
      <c r="BB13" s="1">
        <v>3102.3</v>
      </c>
      <c r="BD13" s="1">
        <v>2105.6</v>
      </c>
      <c r="BF13" s="1">
        <v>38.7</v>
      </c>
      <c r="BI13" s="1" t="s">
        <v>69</v>
      </c>
      <c r="BJ13" s="1" t="s">
        <v>71</v>
      </c>
      <c r="BK13" s="1">
        <v>1088</v>
      </c>
      <c r="BL13" s="1">
        <f t="shared" si="0"/>
        <v>3267.4500000000003</v>
      </c>
      <c r="BN13" s="1">
        <v>0.7</v>
      </c>
      <c r="BO13" s="4">
        <v>3263721.78</v>
      </c>
      <c r="BP13" s="5" t="s">
        <v>67</v>
      </c>
      <c r="BQ13" s="6" t="s">
        <v>67</v>
      </c>
      <c r="BR13" s="1">
        <v>3102.1</v>
      </c>
      <c r="BS13" s="1">
        <v>1266</v>
      </c>
      <c r="BT13" s="4">
        <v>3102.1</v>
      </c>
      <c r="BU13" s="4">
        <v>1152.8</v>
      </c>
      <c r="BV13" s="4">
        <f t="shared" si="1"/>
        <v>1949.3</v>
      </c>
      <c r="BW13" s="9">
        <f t="shared" si="2"/>
        <v>0.20000000000027285</v>
      </c>
      <c r="BX13" s="9"/>
      <c r="BY13" s="9"/>
      <c r="BZ13" s="4">
        <f t="shared" si="3"/>
        <v>0</v>
      </c>
      <c r="CB13" s="9">
        <f t="shared" si="4"/>
        <v>37.161922568582575</v>
      </c>
      <c r="CC13" s="10">
        <f t="shared" si="5"/>
        <v>0</v>
      </c>
    </row>
    <row r="14" spans="1:81" ht="12.75">
      <c r="A14" s="22">
        <v>10</v>
      </c>
      <c r="B14" s="22" t="s">
        <v>84</v>
      </c>
      <c r="C14" s="24" t="s">
        <v>90</v>
      </c>
      <c r="D14" s="22">
        <v>1947</v>
      </c>
      <c r="E14" s="22" t="s">
        <v>74</v>
      </c>
      <c r="F14" s="22" t="s">
        <v>71</v>
      </c>
      <c r="G14" s="22">
        <v>2</v>
      </c>
      <c r="H14" s="22">
        <v>2</v>
      </c>
      <c r="I14" s="22">
        <v>0</v>
      </c>
      <c r="J14" s="22"/>
      <c r="K14" s="22"/>
      <c r="L14" s="22"/>
      <c r="M14" s="28"/>
      <c r="N14" s="19"/>
      <c r="O14" s="19"/>
      <c r="P14" s="19"/>
      <c r="Q14" s="19"/>
      <c r="R14" s="19"/>
      <c r="S14" s="19"/>
      <c r="T14" s="12">
        <v>89.9</v>
      </c>
      <c r="U14" s="1">
        <v>0</v>
      </c>
      <c r="V14" s="1">
        <v>89.9</v>
      </c>
      <c r="W14" s="1">
        <v>0</v>
      </c>
      <c r="X14" s="1">
        <v>0</v>
      </c>
      <c r="Y14" s="1">
        <v>0</v>
      </c>
      <c r="Z14" s="1">
        <v>475</v>
      </c>
      <c r="AA14" s="1">
        <v>149</v>
      </c>
      <c r="AB14" s="1">
        <v>6</v>
      </c>
      <c r="AC14" s="1">
        <v>0</v>
      </c>
      <c r="AD14" s="1">
        <v>36</v>
      </c>
      <c r="AE14" s="1">
        <v>0</v>
      </c>
      <c r="AF14" s="1">
        <v>995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2813</v>
      </c>
      <c r="AP14" s="1">
        <v>0</v>
      </c>
      <c r="AQ14" s="1">
        <v>0</v>
      </c>
      <c r="AR14" s="1">
        <v>663.1</v>
      </c>
      <c r="AS14" s="1">
        <v>663.1</v>
      </c>
      <c r="AT14" s="1">
        <v>663.1</v>
      </c>
      <c r="AU14" s="1">
        <v>663.1</v>
      </c>
      <c r="AV14" s="1">
        <v>0</v>
      </c>
      <c r="AW14" s="1">
        <v>0</v>
      </c>
      <c r="AX14" s="1">
        <v>663.1</v>
      </c>
      <c r="AY14" s="1">
        <v>0</v>
      </c>
      <c r="AZ14" s="1">
        <v>663.1</v>
      </c>
      <c r="BA14" s="1">
        <v>0</v>
      </c>
      <c r="BB14" s="1">
        <v>663.1</v>
      </c>
      <c r="BD14" s="1">
        <v>414.4</v>
      </c>
      <c r="BI14" s="1" t="s">
        <v>74</v>
      </c>
      <c r="BJ14" s="1" t="s">
        <v>71</v>
      </c>
      <c r="BK14" s="1">
        <v>576</v>
      </c>
      <c r="BL14" s="1">
        <f t="shared" si="0"/>
        <v>703.5550000000001</v>
      </c>
      <c r="BN14" s="1">
        <v>1</v>
      </c>
      <c r="BO14" s="4">
        <v>827400.16</v>
      </c>
      <c r="BQ14" s="6" t="s">
        <v>67</v>
      </c>
      <c r="BR14" s="1">
        <v>663.1</v>
      </c>
      <c r="BS14" s="1">
        <v>443.2</v>
      </c>
      <c r="BT14" s="4">
        <v>663.1</v>
      </c>
      <c r="BU14" s="4">
        <v>219.9</v>
      </c>
      <c r="BV14" s="4">
        <f t="shared" si="1"/>
        <v>443.20000000000005</v>
      </c>
      <c r="BW14" s="9">
        <f t="shared" si="2"/>
        <v>0</v>
      </c>
      <c r="BX14" s="9"/>
      <c r="BY14" s="9"/>
      <c r="BZ14" s="4">
        <f t="shared" si="3"/>
        <v>0</v>
      </c>
      <c r="CB14" s="9">
        <f t="shared" si="4"/>
        <v>33.16241894133615</v>
      </c>
      <c r="CC14" s="10">
        <f t="shared" si="5"/>
        <v>0</v>
      </c>
    </row>
    <row r="15" spans="1:81" ht="12.75">
      <c r="A15" s="22">
        <v>11</v>
      </c>
      <c r="B15" s="22" t="s">
        <v>84</v>
      </c>
      <c r="C15" s="24">
        <v>13</v>
      </c>
      <c r="D15" s="22">
        <v>1965</v>
      </c>
      <c r="E15" s="22" t="s">
        <v>69</v>
      </c>
      <c r="F15" s="22" t="s">
        <v>71</v>
      </c>
      <c r="G15" s="22">
        <v>4</v>
      </c>
      <c r="H15" s="22">
        <v>5</v>
      </c>
      <c r="I15" s="22">
        <v>0</v>
      </c>
      <c r="J15" s="22"/>
      <c r="K15" s="22"/>
      <c r="L15" s="22"/>
      <c r="M15" s="28"/>
      <c r="N15" s="19"/>
      <c r="O15" s="19"/>
      <c r="P15" s="19"/>
      <c r="Q15" s="19"/>
      <c r="R15" s="19"/>
      <c r="S15" s="19"/>
      <c r="T15" s="12">
        <v>295.9</v>
      </c>
      <c r="V15" s="1">
        <v>295.9</v>
      </c>
      <c r="Z15" s="1">
        <v>977</v>
      </c>
      <c r="AA15" s="1">
        <v>649</v>
      </c>
      <c r="AB15" s="1">
        <v>26</v>
      </c>
      <c r="AC15" s="1">
        <v>0</v>
      </c>
      <c r="AD15" s="1">
        <v>466</v>
      </c>
      <c r="AF15" s="1">
        <v>2165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N15" s="1">
        <v>0</v>
      </c>
      <c r="AO15" s="1">
        <v>10260</v>
      </c>
      <c r="AP15" s="1">
        <v>3238</v>
      </c>
      <c r="AQ15" s="1">
        <v>2652</v>
      </c>
      <c r="AR15" s="1">
        <v>2567.6</v>
      </c>
      <c r="AS15" s="1">
        <v>2567.6</v>
      </c>
      <c r="AT15" s="1">
        <v>2567.6</v>
      </c>
      <c r="AU15" s="1">
        <v>2567.6</v>
      </c>
      <c r="AV15" s="1">
        <v>0</v>
      </c>
      <c r="AW15" s="1">
        <v>0</v>
      </c>
      <c r="AX15" s="1">
        <v>2567.6</v>
      </c>
      <c r="AY15" s="1">
        <v>0</v>
      </c>
      <c r="AZ15" s="1">
        <v>2567.6</v>
      </c>
      <c r="BA15" s="1">
        <v>0</v>
      </c>
      <c r="BB15" s="1">
        <v>2567.6</v>
      </c>
      <c r="BD15" s="1">
        <v>1659.3</v>
      </c>
      <c r="BF15" s="1">
        <v>739.7</v>
      </c>
      <c r="BI15" s="1" t="s">
        <v>69</v>
      </c>
      <c r="BJ15" s="1" t="s">
        <v>71</v>
      </c>
      <c r="BK15" s="1">
        <v>1054</v>
      </c>
      <c r="BL15" s="1">
        <f t="shared" si="0"/>
        <v>3070.605</v>
      </c>
      <c r="BN15" s="1">
        <v>0.8</v>
      </c>
      <c r="BO15" s="4">
        <v>2801489.19</v>
      </c>
      <c r="BQ15" s="6" t="s">
        <v>67</v>
      </c>
      <c r="BR15" s="1">
        <v>2566.9</v>
      </c>
      <c r="BS15" s="1">
        <v>1139.8</v>
      </c>
      <c r="BT15" s="4">
        <v>2566.7</v>
      </c>
      <c r="BU15" s="4">
        <v>1004.3</v>
      </c>
      <c r="BV15" s="4">
        <f t="shared" si="1"/>
        <v>1562.3999999999999</v>
      </c>
      <c r="BW15" s="9">
        <f t="shared" si="2"/>
        <v>0.900000000000091</v>
      </c>
      <c r="BX15" s="9"/>
      <c r="BY15" s="9"/>
      <c r="BZ15" s="4">
        <f t="shared" si="3"/>
        <v>0.20000000000027285</v>
      </c>
      <c r="CB15" s="9">
        <f t="shared" si="4"/>
        <v>39.12806327190556</v>
      </c>
      <c r="CC15" s="10">
        <f t="shared" si="5"/>
        <v>0</v>
      </c>
    </row>
    <row r="16" spans="1:81" ht="12.75">
      <c r="A16" s="22">
        <v>12</v>
      </c>
      <c r="B16" s="22" t="s">
        <v>84</v>
      </c>
      <c r="C16" s="24" t="s">
        <v>73</v>
      </c>
      <c r="D16" s="22">
        <v>1965</v>
      </c>
      <c r="E16" s="22" t="s">
        <v>76</v>
      </c>
      <c r="F16" s="22" t="s">
        <v>71</v>
      </c>
      <c r="G16" s="22">
        <v>4</v>
      </c>
      <c r="H16" s="22">
        <v>5</v>
      </c>
      <c r="I16" s="22">
        <v>0</v>
      </c>
      <c r="J16" s="22"/>
      <c r="K16" s="22"/>
      <c r="L16" s="22"/>
      <c r="M16" s="28"/>
      <c r="N16" s="19"/>
      <c r="O16" s="19"/>
      <c r="P16" s="19"/>
      <c r="Q16" s="19"/>
      <c r="R16" s="19"/>
      <c r="S16" s="19"/>
      <c r="T16" s="12">
        <v>357</v>
      </c>
      <c r="U16" s="1">
        <v>0</v>
      </c>
      <c r="V16" s="1">
        <v>357</v>
      </c>
      <c r="W16" s="1">
        <v>0</v>
      </c>
      <c r="X16" s="1">
        <v>0</v>
      </c>
      <c r="Z16" s="1">
        <v>978</v>
      </c>
      <c r="AA16" s="1">
        <v>285</v>
      </c>
      <c r="AB16" s="1">
        <v>169</v>
      </c>
      <c r="AC16" s="1">
        <v>0</v>
      </c>
      <c r="AD16" s="1">
        <v>0</v>
      </c>
      <c r="AE16" s="1">
        <v>0</v>
      </c>
      <c r="AF16" s="1">
        <v>2989</v>
      </c>
      <c r="AG16" s="1">
        <v>0</v>
      </c>
      <c r="AH16" s="1">
        <v>0</v>
      </c>
      <c r="AI16" s="1">
        <v>0</v>
      </c>
      <c r="AJ16" s="1">
        <v>0</v>
      </c>
      <c r="AN16" s="1">
        <v>815.6</v>
      </c>
      <c r="AO16" s="1">
        <v>14131.8</v>
      </c>
      <c r="AP16" s="1">
        <v>0</v>
      </c>
      <c r="AQ16" s="1">
        <v>2330.5</v>
      </c>
      <c r="AR16" s="1">
        <v>3913.3</v>
      </c>
      <c r="AS16" s="1">
        <v>3913.3</v>
      </c>
      <c r="AT16" s="1">
        <v>3913.3</v>
      </c>
      <c r="AU16" s="1">
        <v>3913.3</v>
      </c>
      <c r="AV16" s="1">
        <v>0</v>
      </c>
      <c r="AW16" s="1">
        <v>0</v>
      </c>
      <c r="AX16" s="1">
        <v>3913.3</v>
      </c>
      <c r="AY16" s="1">
        <v>0</v>
      </c>
      <c r="AZ16" s="1">
        <v>3913.3</v>
      </c>
      <c r="BA16" s="1">
        <v>0</v>
      </c>
      <c r="BB16" s="1">
        <v>3913.3</v>
      </c>
      <c r="BD16" s="1">
        <v>2593.2</v>
      </c>
      <c r="BI16" s="1" t="s">
        <v>76</v>
      </c>
      <c r="BJ16" s="1" t="s">
        <v>71</v>
      </c>
      <c r="BK16" s="1">
        <v>1183</v>
      </c>
      <c r="BL16" s="1">
        <f t="shared" si="0"/>
        <v>4073.9500000000003</v>
      </c>
      <c r="BN16" s="1">
        <v>0.8</v>
      </c>
      <c r="BO16" s="4">
        <v>3129148.62</v>
      </c>
      <c r="BQ16" s="6" t="s">
        <v>67</v>
      </c>
      <c r="BR16" s="1">
        <v>3912.4</v>
      </c>
      <c r="BS16" s="1">
        <v>1568.2</v>
      </c>
      <c r="BT16" s="4">
        <v>3912.4</v>
      </c>
      <c r="BU16" s="4">
        <v>1796.6</v>
      </c>
      <c r="BV16" s="4">
        <f t="shared" si="1"/>
        <v>2115.8</v>
      </c>
      <c r="BW16" s="9">
        <f t="shared" si="2"/>
        <v>0.900000000000091</v>
      </c>
      <c r="BX16" s="9"/>
      <c r="BY16" s="9"/>
      <c r="BZ16" s="4">
        <f t="shared" si="3"/>
        <v>0</v>
      </c>
      <c r="CB16" s="9">
        <f t="shared" si="4"/>
        <v>45.92066250894592</v>
      </c>
      <c r="CC16" s="10">
        <f t="shared" si="5"/>
        <v>0</v>
      </c>
    </row>
    <row r="17" spans="1:81" ht="12.75">
      <c r="A17" s="22">
        <v>13</v>
      </c>
      <c r="B17" s="22" t="s">
        <v>84</v>
      </c>
      <c r="C17" s="24" t="s">
        <v>79</v>
      </c>
      <c r="D17" s="22">
        <v>1967</v>
      </c>
      <c r="E17" s="22" t="s">
        <v>76</v>
      </c>
      <c r="F17" s="22" t="s">
        <v>80</v>
      </c>
      <c r="G17" s="22">
        <v>6</v>
      </c>
      <c r="H17" s="22">
        <v>5</v>
      </c>
      <c r="I17" s="22">
        <v>0</v>
      </c>
      <c r="J17" s="22"/>
      <c r="K17" s="22"/>
      <c r="L17" s="22"/>
      <c r="M17" s="28"/>
      <c r="N17" s="19"/>
      <c r="O17" s="19"/>
      <c r="P17" s="19"/>
      <c r="Q17" s="19"/>
      <c r="R17" s="19"/>
      <c r="S17" s="19"/>
      <c r="T17" s="12">
        <v>506.8</v>
      </c>
      <c r="V17" s="1">
        <v>506.8</v>
      </c>
      <c r="Z17" s="1">
        <v>1028</v>
      </c>
      <c r="AA17" s="1">
        <v>475</v>
      </c>
      <c r="AB17" s="1">
        <v>214</v>
      </c>
      <c r="AC17" s="1">
        <v>0</v>
      </c>
      <c r="AD17" s="1">
        <v>0</v>
      </c>
      <c r="AE17" s="1">
        <v>0</v>
      </c>
      <c r="AF17" s="1">
        <v>3147</v>
      </c>
      <c r="AG17" s="1">
        <v>0</v>
      </c>
      <c r="AH17" s="1">
        <v>0</v>
      </c>
      <c r="AN17" s="1">
        <v>845.8</v>
      </c>
      <c r="AO17" s="1">
        <v>14434</v>
      </c>
      <c r="AP17" s="1">
        <v>0</v>
      </c>
      <c r="AQ17" s="1">
        <v>2262</v>
      </c>
      <c r="AR17" s="1">
        <v>3973.9</v>
      </c>
      <c r="AS17" s="1">
        <v>3973.9</v>
      </c>
      <c r="AT17" s="1">
        <v>3973.9</v>
      </c>
      <c r="AU17" s="1">
        <v>0</v>
      </c>
      <c r="AV17" s="1">
        <v>3973.9</v>
      </c>
      <c r="AW17" s="1">
        <v>0</v>
      </c>
      <c r="AX17" s="1">
        <v>3973.9</v>
      </c>
      <c r="AY17" s="1">
        <v>0</v>
      </c>
      <c r="AZ17" s="1">
        <v>3973.9</v>
      </c>
      <c r="BA17" s="1">
        <v>0</v>
      </c>
      <c r="BB17" s="1">
        <v>3973.9</v>
      </c>
      <c r="BD17" s="1">
        <v>2733.6</v>
      </c>
      <c r="BI17" s="1" t="s">
        <v>76</v>
      </c>
      <c r="BJ17" s="1" t="s">
        <v>80</v>
      </c>
      <c r="BK17" s="1">
        <v>1083</v>
      </c>
      <c r="BL17" s="1">
        <f t="shared" si="0"/>
        <v>4201.96</v>
      </c>
      <c r="BN17" s="1">
        <v>0.8</v>
      </c>
      <c r="BO17" s="4">
        <v>3131211.72</v>
      </c>
      <c r="BP17" s="5" t="s">
        <v>67</v>
      </c>
      <c r="BQ17" s="6" t="s">
        <v>67</v>
      </c>
      <c r="BR17" s="1">
        <v>3973.5</v>
      </c>
      <c r="BS17" s="1">
        <v>1917.7</v>
      </c>
      <c r="BT17" s="4">
        <v>3973.5</v>
      </c>
      <c r="BU17" s="4">
        <v>1591.8</v>
      </c>
      <c r="BV17" s="4">
        <f t="shared" si="1"/>
        <v>2381.7</v>
      </c>
      <c r="BW17" s="9">
        <f t="shared" si="2"/>
        <v>0.40000000000009095</v>
      </c>
      <c r="BX17" s="9"/>
      <c r="BY17" s="9"/>
      <c r="BZ17" s="4">
        <f t="shared" si="3"/>
        <v>0</v>
      </c>
      <c r="CB17" s="9">
        <f t="shared" si="4"/>
        <v>40.06040015100037</v>
      </c>
      <c r="CC17" s="10">
        <f t="shared" si="5"/>
        <v>0</v>
      </c>
    </row>
    <row r="18" spans="1:81" ht="12.75">
      <c r="A18" s="22">
        <v>14</v>
      </c>
      <c r="B18" s="22" t="s">
        <v>84</v>
      </c>
      <c r="C18" s="24" t="s">
        <v>91</v>
      </c>
      <c r="D18" s="22">
        <v>1968</v>
      </c>
      <c r="E18" s="22" t="s">
        <v>76</v>
      </c>
      <c r="F18" s="22" t="s">
        <v>80</v>
      </c>
      <c r="G18" s="22">
        <v>6</v>
      </c>
      <c r="H18" s="22">
        <v>5</v>
      </c>
      <c r="I18" s="22">
        <v>0</v>
      </c>
      <c r="J18" s="22"/>
      <c r="K18" s="22"/>
      <c r="L18" s="22"/>
      <c r="M18" s="28"/>
      <c r="N18" s="19"/>
      <c r="O18" s="19"/>
      <c r="P18" s="19"/>
      <c r="Q18" s="19"/>
      <c r="R18" s="19"/>
      <c r="S18" s="19"/>
      <c r="T18" s="12">
        <v>515.1</v>
      </c>
      <c r="V18" s="1">
        <v>515.1</v>
      </c>
      <c r="Z18" s="1">
        <v>1085.3</v>
      </c>
      <c r="AA18" s="1">
        <v>0</v>
      </c>
      <c r="AB18" s="1">
        <v>799.4</v>
      </c>
      <c r="AC18" s="1">
        <v>0</v>
      </c>
      <c r="AD18" s="1">
        <v>0</v>
      </c>
      <c r="AE18" s="1">
        <v>0</v>
      </c>
      <c r="AF18" s="1">
        <v>4235.1</v>
      </c>
      <c r="AN18" s="1">
        <v>888.5</v>
      </c>
      <c r="AO18" s="1">
        <v>14281</v>
      </c>
      <c r="AP18" s="1">
        <v>0</v>
      </c>
      <c r="AQ18" s="1">
        <v>2142</v>
      </c>
      <c r="AR18" s="1">
        <v>3957.3</v>
      </c>
      <c r="AS18" s="1">
        <v>3957.3</v>
      </c>
      <c r="AT18" s="1">
        <v>3957.3</v>
      </c>
      <c r="AU18" s="1">
        <v>0</v>
      </c>
      <c r="AV18" s="1">
        <v>3957.3</v>
      </c>
      <c r="AW18" s="1">
        <v>0</v>
      </c>
      <c r="AX18" s="1">
        <v>3957.3</v>
      </c>
      <c r="AY18" s="1">
        <v>0</v>
      </c>
      <c r="AZ18" s="1">
        <v>3957.3</v>
      </c>
      <c r="BA18" s="1">
        <v>0</v>
      </c>
      <c r="BB18" s="1">
        <v>3957.3</v>
      </c>
      <c r="BD18" s="1">
        <v>2724.5</v>
      </c>
      <c r="BI18" s="1" t="s">
        <v>76</v>
      </c>
      <c r="BJ18" s="1" t="s">
        <v>80</v>
      </c>
      <c r="BK18" s="1">
        <v>1132</v>
      </c>
      <c r="BL18" s="1">
        <f t="shared" si="0"/>
        <v>4189.095</v>
      </c>
      <c r="BN18" s="1">
        <v>0.8</v>
      </c>
      <c r="BO18" s="4">
        <v>3090712.17</v>
      </c>
      <c r="BP18" s="5" t="s">
        <v>67</v>
      </c>
      <c r="BQ18" s="6" t="s">
        <v>67</v>
      </c>
      <c r="BR18" s="1">
        <v>3956.7</v>
      </c>
      <c r="BS18" s="1">
        <v>1675.9</v>
      </c>
      <c r="BT18" s="4">
        <v>3956.7</v>
      </c>
      <c r="BU18" s="4">
        <v>1814.8</v>
      </c>
      <c r="BV18" s="4">
        <f t="shared" si="1"/>
        <v>2141.8999999999996</v>
      </c>
      <c r="BW18" s="9">
        <f t="shared" si="2"/>
        <v>0.6000000000003638</v>
      </c>
      <c r="BX18" s="9"/>
      <c r="BY18" s="9"/>
      <c r="BZ18" s="4">
        <f t="shared" si="3"/>
        <v>0</v>
      </c>
      <c r="CB18" s="9">
        <f t="shared" si="4"/>
        <v>45.86650491571259</v>
      </c>
      <c r="CC18" s="10">
        <f t="shared" si="5"/>
        <v>0</v>
      </c>
    </row>
    <row r="19" spans="1:81" ht="12.75">
      <c r="A19" s="22">
        <v>15</v>
      </c>
      <c r="B19" s="22" t="s">
        <v>84</v>
      </c>
      <c r="C19" s="24">
        <v>14</v>
      </c>
      <c r="D19" s="22">
        <v>1959</v>
      </c>
      <c r="E19" s="22" t="s">
        <v>74</v>
      </c>
      <c r="F19" s="22" t="s">
        <v>71</v>
      </c>
      <c r="G19" s="22">
        <v>2</v>
      </c>
      <c r="H19" s="22">
        <v>2</v>
      </c>
      <c r="I19" s="22">
        <v>0</v>
      </c>
      <c r="J19" s="22"/>
      <c r="K19" s="22"/>
      <c r="L19" s="22"/>
      <c r="M19" s="28"/>
      <c r="N19" s="19"/>
      <c r="O19" s="19"/>
      <c r="P19" s="19"/>
      <c r="Q19" s="19"/>
      <c r="R19" s="19"/>
      <c r="S19" s="19"/>
      <c r="T19" s="12">
        <v>89.8</v>
      </c>
      <c r="U19" s="1">
        <v>0</v>
      </c>
      <c r="V19" s="1">
        <v>89.8</v>
      </c>
      <c r="W19" s="1">
        <v>0</v>
      </c>
      <c r="X19" s="1">
        <v>0</v>
      </c>
      <c r="Y19" s="1">
        <v>0</v>
      </c>
      <c r="Z19" s="1">
        <v>455</v>
      </c>
      <c r="AA19" s="1">
        <v>224</v>
      </c>
      <c r="AB19" s="1">
        <v>43</v>
      </c>
      <c r="AC19" s="1">
        <v>0</v>
      </c>
      <c r="AD19" s="1">
        <v>0</v>
      </c>
      <c r="AE19" s="1">
        <v>0</v>
      </c>
      <c r="AF19" s="1">
        <v>1870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2980</v>
      </c>
      <c r="AP19" s="1">
        <v>0</v>
      </c>
      <c r="AQ19" s="1">
        <v>0</v>
      </c>
      <c r="AR19" s="1">
        <v>670.3</v>
      </c>
      <c r="AS19" s="1">
        <v>670.3</v>
      </c>
      <c r="AT19" s="1">
        <v>670.3</v>
      </c>
      <c r="AU19" s="1">
        <v>670.3</v>
      </c>
      <c r="AW19" s="1">
        <v>0</v>
      </c>
      <c r="AX19" s="1">
        <v>670.3</v>
      </c>
      <c r="AY19" s="1">
        <v>0</v>
      </c>
      <c r="AZ19" s="1">
        <v>670.3</v>
      </c>
      <c r="BA19" s="1">
        <v>0</v>
      </c>
      <c r="BB19" s="1">
        <v>670.3</v>
      </c>
      <c r="BD19" s="1">
        <v>427.1</v>
      </c>
      <c r="BI19" s="1" t="s">
        <v>74</v>
      </c>
      <c r="BJ19" s="1" t="s">
        <v>71</v>
      </c>
      <c r="BK19" s="1">
        <v>576</v>
      </c>
      <c r="BL19" s="1">
        <f t="shared" si="0"/>
        <v>710.7099999999999</v>
      </c>
      <c r="BN19" s="1">
        <v>1</v>
      </c>
      <c r="BO19" s="4">
        <v>834164.52</v>
      </c>
      <c r="BQ19" s="6" t="s">
        <v>67</v>
      </c>
      <c r="BR19" s="1">
        <v>670.3</v>
      </c>
      <c r="BS19" s="1">
        <v>549.2</v>
      </c>
      <c r="BT19" s="4">
        <v>670.3</v>
      </c>
      <c r="BU19" s="4">
        <v>121.1</v>
      </c>
      <c r="BV19" s="4">
        <f t="shared" si="1"/>
        <v>549.1999999999999</v>
      </c>
      <c r="BW19" s="9">
        <f t="shared" si="2"/>
        <v>0</v>
      </c>
      <c r="BX19" s="9"/>
      <c r="BY19" s="9"/>
      <c r="BZ19" s="4">
        <f t="shared" si="3"/>
        <v>0</v>
      </c>
      <c r="CB19" s="9">
        <f t="shared" si="4"/>
        <v>18.066537371326273</v>
      </c>
      <c r="CC19" s="10">
        <f t="shared" si="5"/>
        <v>0</v>
      </c>
    </row>
    <row r="20" spans="1:81" ht="12.75">
      <c r="A20" s="22">
        <v>16</v>
      </c>
      <c r="B20" s="22" t="s">
        <v>84</v>
      </c>
      <c r="C20" s="24">
        <v>15</v>
      </c>
      <c r="D20" s="22">
        <v>1970</v>
      </c>
      <c r="E20" s="22" t="s">
        <v>69</v>
      </c>
      <c r="F20" s="22" t="s">
        <v>80</v>
      </c>
      <c r="G20" s="22">
        <v>6</v>
      </c>
      <c r="H20" s="22">
        <v>5</v>
      </c>
      <c r="I20" s="22">
        <v>0</v>
      </c>
      <c r="J20" s="22"/>
      <c r="K20" s="22"/>
      <c r="L20" s="22"/>
      <c r="M20" s="28"/>
      <c r="N20" s="19"/>
      <c r="O20" s="19"/>
      <c r="P20" s="19"/>
      <c r="Q20" s="19"/>
      <c r="R20" s="19"/>
      <c r="S20" s="19"/>
      <c r="T20" s="12">
        <v>475.2</v>
      </c>
      <c r="U20" s="1">
        <v>0</v>
      </c>
      <c r="V20" s="1">
        <v>475.2</v>
      </c>
      <c r="W20" s="1">
        <v>0</v>
      </c>
      <c r="X20" s="1">
        <v>0</v>
      </c>
      <c r="Y20" s="1">
        <v>0</v>
      </c>
      <c r="Z20" s="1">
        <v>1063.9</v>
      </c>
      <c r="AA20" s="1">
        <v>0</v>
      </c>
      <c r="AB20" s="1">
        <v>1991.4</v>
      </c>
      <c r="AC20" s="1">
        <v>0</v>
      </c>
      <c r="AD20" s="1">
        <v>0</v>
      </c>
      <c r="AE20" s="1">
        <v>0</v>
      </c>
      <c r="AF20" s="1">
        <v>12610.7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922.7</v>
      </c>
      <c r="AO20" s="1">
        <v>17731</v>
      </c>
      <c r="AP20" s="1">
        <v>1843</v>
      </c>
      <c r="AQ20" s="1">
        <v>2443</v>
      </c>
      <c r="AR20" s="1">
        <v>4566.7</v>
      </c>
      <c r="AS20" s="1">
        <v>4566.7</v>
      </c>
      <c r="AT20" s="1">
        <v>4566.7</v>
      </c>
      <c r="AU20" s="1">
        <v>0</v>
      </c>
      <c r="AV20" s="1">
        <v>4566.7</v>
      </c>
      <c r="AW20" s="1">
        <v>0</v>
      </c>
      <c r="AX20" s="1">
        <v>4566.7</v>
      </c>
      <c r="AY20" s="1">
        <v>0</v>
      </c>
      <c r="AZ20" s="1">
        <v>4566.7</v>
      </c>
      <c r="BA20" s="1">
        <v>0</v>
      </c>
      <c r="BB20" s="1">
        <v>4566.7</v>
      </c>
      <c r="BD20" s="1">
        <v>3067.5</v>
      </c>
      <c r="BF20" s="1">
        <v>443.1</v>
      </c>
      <c r="BG20" s="1">
        <v>22.7</v>
      </c>
      <c r="BI20" s="1" t="s">
        <v>69</v>
      </c>
      <c r="BJ20" s="1" t="s">
        <v>80</v>
      </c>
      <c r="BK20" s="1">
        <v>1250</v>
      </c>
      <c r="BL20" s="1">
        <f t="shared" si="0"/>
        <v>5013.44</v>
      </c>
      <c r="BN20" s="1">
        <v>0.8</v>
      </c>
      <c r="BO20" s="4">
        <v>3841836.14</v>
      </c>
      <c r="BP20" s="5" t="s">
        <v>67</v>
      </c>
      <c r="BQ20" s="6" t="s">
        <v>67</v>
      </c>
      <c r="BR20" s="1">
        <v>4566.7</v>
      </c>
      <c r="BS20" s="1">
        <v>2165</v>
      </c>
      <c r="BT20" s="4">
        <v>4566.7</v>
      </c>
      <c r="BU20" s="4">
        <v>1587.7</v>
      </c>
      <c r="BV20" s="4">
        <f t="shared" si="1"/>
        <v>2979</v>
      </c>
      <c r="BW20" s="9">
        <f t="shared" si="2"/>
        <v>0</v>
      </c>
      <c r="BX20" s="9"/>
      <c r="BY20" s="9"/>
      <c r="BZ20" s="4">
        <f t="shared" si="3"/>
        <v>0</v>
      </c>
      <c r="CB20" s="9">
        <f t="shared" si="4"/>
        <v>34.7668995116824</v>
      </c>
      <c r="CC20" s="10">
        <f t="shared" si="5"/>
        <v>0</v>
      </c>
    </row>
    <row r="21" spans="1:81" ht="12.75">
      <c r="A21" s="22">
        <v>17</v>
      </c>
      <c r="B21" s="22" t="s">
        <v>84</v>
      </c>
      <c r="C21" s="24" t="s">
        <v>78</v>
      </c>
      <c r="D21" s="22">
        <v>1969</v>
      </c>
      <c r="E21" s="22" t="s">
        <v>76</v>
      </c>
      <c r="F21" s="22" t="s">
        <v>80</v>
      </c>
      <c r="G21" s="22">
        <v>6</v>
      </c>
      <c r="H21" s="22">
        <v>5</v>
      </c>
      <c r="I21" s="22">
        <v>0</v>
      </c>
      <c r="J21" s="22"/>
      <c r="K21" s="22"/>
      <c r="L21" s="22"/>
      <c r="M21" s="28"/>
      <c r="N21" s="19"/>
      <c r="O21" s="19"/>
      <c r="P21" s="19"/>
      <c r="Q21" s="19"/>
      <c r="R21" s="19"/>
      <c r="S21" s="19"/>
      <c r="T21" s="12">
        <v>511.8</v>
      </c>
      <c r="V21" s="1">
        <v>511.8</v>
      </c>
      <c r="Z21" s="1">
        <v>1704</v>
      </c>
      <c r="AN21" s="1">
        <v>888.6</v>
      </c>
      <c r="AO21" s="1">
        <v>14278</v>
      </c>
      <c r="AP21" s="1">
        <v>0</v>
      </c>
      <c r="AQ21" s="1">
        <v>2244</v>
      </c>
      <c r="AR21" s="1">
        <v>3939.2</v>
      </c>
      <c r="AS21" s="1">
        <v>3939.2</v>
      </c>
      <c r="AT21" s="1">
        <v>3939.2</v>
      </c>
      <c r="AU21" s="1">
        <v>0</v>
      </c>
      <c r="AV21" s="1">
        <v>3939.2</v>
      </c>
      <c r="AW21" s="1">
        <v>0</v>
      </c>
      <c r="AX21" s="1">
        <v>3939.2</v>
      </c>
      <c r="AY21" s="1">
        <v>0</v>
      </c>
      <c r="AZ21" s="1">
        <v>3939.2</v>
      </c>
      <c r="BA21" s="1">
        <v>0</v>
      </c>
      <c r="BB21" s="1">
        <v>3939.2</v>
      </c>
      <c r="BD21" s="1">
        <v>2678</v>
      </c>
      <c r="BI21" s="1" t="s">
        <v>76</v>
      </c>
      <c r="BJ21" s="1" t="s">
        <v>80</v>
      </c>
      <c r="BK21" s="1">
        <v>1020</v>
      </c>
      <c r="BL21" s="1">
        <f t="shared" si="0"/>
        <v>4169.51</v>
      </c>
      <c r="BN21" s="1">
        <v>0.8</v>
      </c>
      <c r="BO21" s="4">
        <v>3883857.51</v>
      </c>
      <c r="BP21" s="5" t="s">
        <v>67</v>
      </c>
      <c r="BQ21" s="6" t="s">
        <v>67</v>
      </c>
      <c r="BR21" s="1">
        <v>3939.3</v>
      </c>
      <c r="BS21" s="1">
        <v>1550.8</v>
      </c>
      <c r="BT21" s="4">
        <v>3939.3</v>
      </c>
      <c r="BU21" s="4">
        <v>1946.1</v>
      </c>
      <c r="BV21" s="4">
        <f t="shared" si="1"/>
        <v>1993.2000000000003</v>
      </c>
      <c r="BW21" s="9">
        <f t="shared" si="2"/>
        <v>-0.1000000000003638</v>
      </c>
      <c r="BX21" s="9"/>
      <c r="BY21" s="9"/>
      <c r="BZ21" s="4">
        <f t="shared" si="3"/>
        <v>0</v>
      </c>
      <c r="CB21" s="9">
        <f t="shared" si="4"/>
        <v>49.40217805193816</v>
      </c>
      <c r="CC21" s="10">
        <f t="shared" si="5"/>
        <v>0</v>
      </c>
    </row>
    <row r="22" spans="1:81" ht="12.75">
      <c r="A22" s="22">
        <v>18</v>
      </c>
      <c r="B22" s="22" t="s">
        <v>84</v>
      </c>
      <c r="C22" s="24" t="s">
        <v>77</v>
      </c>
      <c r="D22" s="22">
        <v>1973</v>
      </c>
      <c r="E22" s="22" t="s">
        <v>69</v>
      </c>
      <c r="F22" s="22" t="s">
        <v>80</v>
      </c>
      <c r="G22" s="22">
        <v>8</v>
      </c>
      <c r="H22" s="22">
        <v>5</v>
      </c>
      <c r="I22" s="22">
        <v>0</v>
      </c>
      <c r="J22" s="22"/>
      <c r="K22" s="22"/>
      <c r="L22" s="22"/>
      <c r="M22" s="28"/>
      <c r="N22" s="19"/>
      <c r="O22" s="19"/>
      <c r="P22" s="19"/>
      <c r="Q22" s="19"/>
      <c r="R22" s="19"/>
      <c r="S22" s="19"/>
      <c r="T22" s="12">
        <v>641.1</v>
      </c>
      <c r="V22" s="1">
        <v>641.1</v>
      </c>
      <c r="Z22" s="12">
        <v>1680</v>
      </c>
      <c r="AA22" s="12">
        <v>778</v>
      </c>
      <c r="AB22" s="12">
        <v>340</v>
      </c>
      <c r="AC22" s="12">
        <v>182</v>
      </c>
      <c r="AD22" s="12">
        <v>0</v>
      </c>
      <c r="AE22" s="12">
        <v>570</v>
      </c>
      <c r="AF22" s="12">
        <v>3272</v>
      </c>
      <c r="AN22" s="1">
        <v>1327.2</v>
      </c>
      <c r="AO22" s="1">
        <v>23729</v>
      </c>
      <c r="AP22" s="1">
        <v>0</v>
      </c>
      <c r="AQ22" s="1">
        <v>3637</v>
      </c>
      <c r="AR22" s="1">
        <v>6185.3</v>
      </c>
      <c r="AS22" s="1">
        <v>6185.3</v>
      </c>
      <c r="AT22" s="1">
        <v>6185.3</v>
      </c>
      <c r="AU22" s="1">
        <v>0</v>
      </c>
      <c r="AV22" s="1">
        <v>6185.3</v>
      </c>
      <c r="AW22" s="1">
        <v>0</v>
      </c>
      <c r="AX22" s="1">
        <v>6185.3</v>
      </c>
      <c r="AY22" s="1">
        <v>0</v>
      </c>
      <c r="AZ22" s="1">
        <v>6185.3</v>
      </c>
      <c r="BA22" s="1">
        <v>0</v>
      </c>
      <c r="BB22" s="1">
        <v>6185.3</v>
      </c>
      <c r="BC22" s="1">
        <v>0</v>
      </c>
      <c r="BD22" s="1">
        <v>4247.3</v>
      </c>
      <c r="BI22" s="1" t="s">
        <v>69</v>
      </c>
      <c r="BJ22" s="1" t="s">
        <v>80</v>
      </c>
      <c r="BK22" s="1">
        <v>1821</v>
      </c>
      <c r="BL22" s="1">
        <f t="shared" si="0"/>
        <v>6473.795</v>
      </c>
      <c r="BN22" s="1">
        <v>0.8</v>
      </c>
      <c r="BO22" s="4">
        <v>7741465.75</v>
      </c>
      <c r="BP22" s="5" t="s">
        <v>67</v>
      </c>
      <c r="BQ22" s="6" t="s">
        <v>67</v>
      </c>
      <c r="BR22" s="1">
        <v>6185.1</v>
      </c>
      <c r="BS22" s="1">
        <v>3205.6</v>
      </c>
      <c r="BT22" s="4">
        <v>6185</v>
      </c>
      <c r="BU22" s="4">
        <v>2450.6</v>
      </c>
      <c r="BV22" s="4">
        <f t="shared" si="1"/>
        <v>3734.4</v>
      </c>
      <c r="BW22" s="9">
        <f t="shared" si="2"/>
        <v>0.3000000000001819</v>
      </c>
      <c r="BX22" s="9"/>
      <c r="BY22" s="9"/>
      <c r="BZ22" s="4">
        <f t="shared" si="3"/>
        <v>0.1000000000003638</v>
      </c>
      <c r="CB22" s="9">
        <f t="shared" si="4"/>
        <v>39.62166531932094</v>
      </c>
      <c r="CC22" s="10">
        <f t="shared" si="5"/>
        <v>0</v>
      </c>
    </row>
    <row r="23" spans="1:81" ht="12.75">
      <c r="A23" s="22">
        <v>19</v>
      </c>
      <c r="B23" s="22" t="s">
        <v>84</v>
      </c>
      <c r="C23" s="24">
        <v>16</v>
      </c>
      <c r="D23" s="22">
        <v>1947</v>
      </c>
      <c r="E23" s="22" t="s">
        <v>74</v>
      </c>
      <c r="F23" s="22" t="s">
        <v>71</v>
      </c>
      <c r="G23" s="22">
        <v>1</v>
      </c>
      <c r="H23" s="22">
        <v>2</v>
      </c>
      <c r="I23" s="22">
        <v>0</v>
      </c>
      <c r="J23" s="22"/>
      <c r="K23" s="22"/>
      <c r="L23" s="22"/>
      <c r="M23" s="28"/>
      <c r="N23" s="19"/>
      <c r="O23" s="19"/>
      <c r="P23" s="19"/>
      <c r="Q23" s="19"/>
      <c r="R23" s="19"/>
      <c r="S23" s="19"/>
      <c r="T23" s="12">
        <v>27</v>
      </c>
      <c r="U23" s="1">
        <v>0</v>
      </c>
      <c r="V23" s="1">
        <v>27</v>
      </c>
      <c r="W23" s="1">
        <v>0</v>
      </c>
      <c r="X23" s="1">
        <v>0</v>
      </c>
      <c r="Y23" s="1">
        <v>0</v>
      </c>
      <c r="Z23" s="12">
        <v>190</v>
      </c>
      <c r="AA23" s="12">
        <v>115</v>
      </c>
      <c r="AB23" s="12">
        <v>0</v>
      </c>
      <c r="AC23" s="12">
        <v>0</v>
      </c>
      <c r="AD23" s="12">
        <v>0</v>
      </c>
      <c r="AE23" s="12">
        <v>0</v>
      </c>
      <c r="AF23" s="12">
        <v>1133</v>
      </c>
      <c r="AO23" s="1">
        <v>1115</v>
      </c>
      <c r="AP23" s="1">
        <v>0</v>
      </c>
      <c r="AQ23" s="1">
        <v>0</v>
      </c>
      <c r="AR23" s="1">
        <v>286.3</v>
      </c>
      <c r="AS23" s="1">
        <v>286.3</v>
      </c>
      <c r="AT23" s="1">
        <v>286.3</v>
      </c>
      <c r="AU23" s="1">
        <v>286.3</v>
      </c>
      <c r="AV23" s="1">
        <v>0</v>
      </c>
      <c r="AW23" s="1">
        <v>0</v>
      </c>
      <c r="AX23" s="1">
        <v>286.3</v>
      </c>
      <c r="AY23" s="1">
        <v>0</v>
      </c>
      <c r="AZ23" s="1">
        <v>136.4</v>
      </c>
      <c r="BA23" s="1">
        <v>0</v>
      </c>
      <c r="BB23" s="1">
        <v>286.3</v>
      </c>
      <c r="BD23" s="1">
        <v>200.6</v>
      </c>
      <c r="BI23" s="1" t="s">
        <v>74</v>
      </c>
      <c r="BJ23" s="1" t="s">
        <v>71</v>
      </c>
      <c r="BK23" s="1">
        <v>233</v>
      </c>
      <c r="BL23" s="1">
        <f t="shared" si="0"/>
        <v>298.45</v>
      </c>
      <c r="BN23" s="1">
        <v>1</v>
      </c>
      <c r="BO23" s="4">
        <v>370489.26</v>
      </c>
      <c r="BQ23" s="6" t="s">
        <v>67</v>
      </c>
      <c r="BR23" s="1">
        <v>286.3</v>
      </c>
      <c r="BS23" s="1">
        <v>71.9</v>
      </c>
      <c r="BT23" s="4">
        <v>286.3</v>
      </c>
      <c r="BU23" s="4">
        <v>149.3</v>
      </c>
      <c r="BV23" s="4">
        <f t="shared" si="1"/>
        <v>137</v>
      </c>
      <c r="BW23" s="9">
        <f t="shared" si="2"/>
        <v>0</v>
      </c>
      <c r="BX23" s="9"/>
      <c r="BY23" s="9"/>
      <c r="BZ23" s="4">
        <f t="shared" si="3"/>
        <v>0</v>
      </c>
      <c r="CB23" s="9">
        <f t="shared" si="4"/>
        <v>52.14809640237513</v>
      </c>
      <c r="CC23" s="10">
        <f t="shared" si="5"/>
        <v>0</v>
      </c>
    </row>
    <row r="24" spans="1:81" ht="12.75">
      <c r="A24" s="22">
        <v>20</v>
      </c>
      <c r="B24" s="22" t="s">
        <v>84</v>
      </c>
      <c r="C24" s="24">
        <v>17</v>
      </c>
      <c r="D24" s="22">
        <v>1974</v>
      </c>
      <c r="E24" s="22" t="s">
        <v>69</v>
      </c>
      <c r="F24" s="22" t="s">
        <v>80</v>
      </c>
      <c r="G24" s="22">
        <v>8</v>
      </c>
      <c r="H24" s="22">
        <v>5</v>
      </c>
      <c r="I24" s="22"/>
      <c r="J24" s="22" t="s">
        <v>120</v>
      </c>
      <c r="K24" s="22">
        <v>1822.8</v>
      </c>
      <c r="L24" s="22">
        <v>1325.742</v>
      </c>
      <c r="M24" s="28">
        <v>1325.742</v>
      </c>
      <c r="N24" s="19"/>
      <c r="O24" s="19"/>
      <c r="P24" s="19"/>
      <c r="Q24" s="19"/>
      <c r="R24" s="19"/>
      <c r="S24" s="19"/>
      <c r="T24" s="12">
        <v>628</v>
      </c>
      <c r="V24" s="1">
        <v>628</v>
      </c>
      <c r="Z24" s="12">
        <v>1704</v>
      </c>
      <c r="AA24" s="12">
        <v>999</v>
      </c>
      <c r="AB24" s="12">
        <v>477</v>
      </c>
      <c r="AC24" s="12">
        <v>240</v>
      </c>
      <c r="AD24" s="12"/>
      <c r="AE24" s="12"/>
      <c r="AF24" s="12">
        <v>4205</v>
      </c>
      <c r="AN24" s="1">
        <v>1646.78</v>
      </c>
      <c r="AO24" s="1">
        <v>23796</v>
      </c>
      <c r="AQ24" s="1">
        <v>3409</v>
      </c>
      <c r="AR24" s="1">
        <v>6170.4</v>
      </c>
      <c r="AS24" s="1">
        <v>6170.4</v>
      </c>
      <c r="AT24" s="1">
        <v>6170.4</v>
      </c>
      <c r="AV24" s="1">
        <v>6170.4</v>
      </c>
      <c r="AX24" s="1">
        <v>6170.4</v>
      </c>
      <c r="AZ24" s="1">
        <v>6170.4</v>
      </c>
      <c r="BB24" s="1">
        <v>6170.4</v>
      </c>
      <c r="BD24" s="1">
        <v>4187.7</v>
      </c>
      <c r="BI24" s="1" t="s">
        <v>69</v>
      </c>
      <c r="BJ24" s="1" t="s">
        <v>80</v>
      </c>
      <c r="BK24" s="1">
        <v>1704</v>
      </c>
      <c r="BL24" s="1">
        <f t="shared" si="0"/>
        <v>6453</v>
      </c>
      <c r="BP24" s="5" t="s">
        <v>67</v>
      </c>
      <c r="BQ24" s="6" t="s">
        <v>67</v>
      </c>
      <c r="BR24" s="1">
        <v>6176.8</v>
      </c>
      <c r="BS24" s="1">
        <v>3313.3</v>
      </c>
      <c r="BT24" s="4">
        <v>6176.8</v>
      </c>
      <c r="BU24" s="4">
        <v>2520.5</v>
      </c>
      <c r="BV24" s="4">
        <f t="shared" si="1"/>
        <v>3656.3</v>
      </c>
      <c r="BW24" s="9">
        <f t="shared" si="2"/>
        <v>-6.400000000000546</v>
      </c>
      <c r="BX24" s="9"/>
      <c r="BY24" s="9"/>
      <c r="BZ24" s="4">
        <f t="shared" si="3"/>
        <v>0</v>
      </c>
      <c r="CB24" s="9">
        <f t="shared" si="4"/>
        <v>40.80591892241937</v>
      </c>
      <c r="CC24" s="10">
        <f t="shared" si="5"/>
        <v>540.9812056404611</v>
      </c>
    </row>
    <row r="25" spans="1:81" ht="12.75">
      <c r="A25" s="22">
        <v>21</v>
      </c>
      <c r="B25" s="22" t="s">
        <v>84</v>
      </c>
      <c r="C25" s="24" t="s">
        <v>92</v>
      </c>
      <c r="D25" s="22">
        <v>1982</v>
      </c>
      <c r="E25" s="22" t="s">
        <v>76</v>
      </c>
      <c r="F25" s="22" t="s">
        <v>80</v>
      </c>
      <c r="G25" s="22">
        <v>6</v>
      </c>
      <c r="H25" s="22">
        <v>9</v>
      </c>
      <c r="I25" s="22">
        <v>6</v>
      </c>
      <c r="J25" s="22" t="s">
        <v>125</v>
      </c>
      <c r="K25" s="22" t="s">
        <v>127</v>
      </c>
      <c r="L25" s="22" t="s">
        <v>126</v>
      </c>
      <c r="M25" s="28">
        <f>151.669+39.286</f>
        <v>190.955</v>
      </c>
      <c r="N25" s="19"/>
      <c r="O25" s="19"/>
      <c r="P25" s="19"/>
      <c r="Q25" s="19"/>
      <c r="R25" s="19"/>
      <c r="S25" s="19"/>
      <c r="T25" s="12">
        <f>1632.2-362.9</f>
        <v>1269.3000000000002</v>
      </c>
      <c r="U25" s="12">
        <v>362.9</v>
      </c>
      <c r="W25" s="1">
        <v>1269.3</v>
      </c>
      <c r="Z25" s="12">
        <v>1883</v>
      </c>
      <c r="AA25" s="12">
        <v>1226</v>
      </c>
      <c r="AB25" s="12">
        <v>1060</v>
      </c>
      <c r="AC25" s="12"/>
      <c r="AD25" s="12"/>
      <c r="AE25" s="12">
        <v>9688</v>
      </c>
      <c r="AF25" s="12">
        <v>1423</v>
      </c>
      <c r="AN25" s="1">
        <v>1688.5</v>
      </c>
      <c r="AO25" s="1">
        <v>43597</v>
      </c>
      <c r="AQ25" s="1">
        <v>3884</v>
      </c>
      <c r="AR25" s="1">
        <v>11137.2</v>
      </c>
      <c r="AS25" s="1">
        <v>11137.2</v>
      </c>
      <c r="AT25" s="1">
        <v>11137.2</v>
      </c>
      <c r="AV25" s="1">
        <v>11137.2</v>
      </c>
      <c r="AX25" s="1">
        <v>11137.2</v>
      </c>
      <c r="AZ25" s="1">
        <v>11137.2</v>
      </c>
      <c r="BB25" s="1">
        <v>11137.2</v>
      </c>
      <c r="BD25" s="1">
        <v>6458.9</v>
      </c>
      <c r="BI25" s="1" t="s">
        <v>76</v>
      </c>
      <c r="BJ25" s="1" t="s">
        <v>80</v>
      </c>
      <c r="BK25" s="1">
        <v>1883</v>
      </c>
      <c r="BL25" s="1">
        <f t="shared" si="0"/>
        <v>11889.835000000001</v>
      </c>
      <c r="BP25" s="5" t="s">
        <v>67</v>
      </c>
      <c r="BQ25" s="6" t="s">
        <v>67</v>
      </c>
      <c r="BR25" s="1">
        <v>11154</v>
      </c>
      <c r="BS25" s="1">
        <v>5634.7</v>
      </c>
      <c r="BT25" s="4">
        <v>11154</v>
      </c>
      <c r="BU25" s="4">
        <v>4288.5</v>
      </c>
      <c r="BV25" s="4">
        <f t="shared" si="1"/>
        <v>6865.5</v>
      </c>
      <c r="BW25" s="9">
        <f t="shared" si="2"/>
        <v>-16.799999999999272</v>
      </c>
      <c r="BX25" s="9"/>
      <c r="BY25" s="9"/>
      <c r="BZ25" s="4">
        <f t="shared" si="3"/>
        <v>0</v>
      </c>
      <c r="CB25" s="9">
        <f t="shared" si="4"/>
        <v>38.44809037116729</v>
      </c>
      <c r="CC25" s="10" t="e">
        <f t="shared" si="5"/>
        <v>#VALUE!</v>
      </c>
    </row>
    <row r="26" spans="1:81" ht="12.75">
      <c r="A26" s="22">
        <v>22</v>
      </c>
      <c r="B26" s="22" t="s">
        <v>84</v>
      </c>
      <c r="C26" s="24" t="s">
        <v>93</v>
      </c>
      <c r="D26" s="22">
        <v>1959</v>
      </c>
      <c r="E26" s="22" t="s">
        <v>69</v>
      </c>
      <c r="F26" s="22" t="s">
        <v>71</v>
      </c>
      <c r="G26" s="22">
        <v>4</v>
      </c>
      <c r="H26" s="22">
        <v>3</v>
      </c>
      <c r="I26" s="22">
        <v>0</v>
      </c>
      <c r="J26" s="22"/>
      <c r="K26" s="22"/>
      <c r="L26" s="25"/>
      <c r="M26" s="28"/>
      <c r="N26" s="19"/>
      <c r="O26" s="19"/>
      <c r="P26" s="19"/>
      <c r="Q26" s="19"/>
      <c r="R26" s="19"/>
      <c r="S26" s="19"/>
      <c r="T26" s="12">
        <v>202.6</v>
      </c>
      <c r="U26" s="1">
        <v>0</v>
      </c>
      <c r="V26" s="1">
        <v>202.6</v>
      </c>
      <c r="W26" s="1">
        <v>0</v>
      </c>
      <c r="Y26" s="1">
        <v>0</v>
      </c>
      <c r="Z26" s="1">
        <v>876</v>
      </c>
      <c r="AA26" s="1">
        <v>0</v>
      </c>
      <c r="AB26" s="1">
        <v>362</v>
      </c>
      <c r="AC26" s="1">
        <v>0</v>
      </c>
      <c r="AD26" s="1">
        <v>226</v>
      </c>
      <c r="AE26" s="1">
        <v>0</v>
      </c>
      <c r="AF26" s="1">
        <v>2317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8673</v>
      </c>
      <c r="AP26" s="1">
        <v>0</v>
      </c>
      <c r="AQ26" s="1">
        <v>0</v>
      </c>
      <c r="AR26" s="1">
        <v>1905.5</v>
      </c>
      <c r="AS26" s="1">
        <v>1905.5</v>
      </c>
      <c r="AT26" s="1">
        <v>1905.5</v>
      </c>
      <c r="AU26" s="1">
        <v>1905.5</v>
      </c>
      <c r="AV26" s="1">
        <v>0</v>
      </c>
      <c r="AW26" s="1">
        <v>0</v>
      </c>
      <c r="AX26" s="1">
        <v>1905.5</v>
      </c>
      <c r="AY26" s="1">
        <v>0</v>
      </c>
      <c r="AZ26" s="1">
        <v>1905.5</v>
      </c>
      <c r="BA26" s="1">
        <v>0</v>
      </c>
      <c r="BB26" s="1">
        <v>1905.5</v>
      </c>
      <c r="BD26" s="1">
        <v>1216.5</v>
      </c>
      <c r="BF26" s="1">
        <v>0</v>
      </c>
      <c r="BG26" s="1">
        <v>0</v>
      </c>
      <c r="BI26" s="1" t="s">
        <v>69</v>
      </c>
      <c r="BJ26" s="1" t="s">
        <v>71</v>
      </c>
      <c r="BK26" s="1">
        <v>1098</v>
      </c>
      <c r="BL26" s="1">
        <f t="shared" si="0"/>
        <v>1996.67</v>
      </c>
      <c r="BN26" s="1">
        <v>0.8</v>
      </c>
      <c r="BO26" s="4">
        <v>2255635.94</v>
      </c>
      <c r="BQ26" s="6" t="s">
        <v>67</v>
      </c>
      <c r="BR26" s="1">
        <v>1906.2</v>
      </c>
      <c r="BS26" s="1">
        <v>953.2</v>
      </c>
      <c r="BT26" s="4">
        <v>1906.2</v>
      </c>
      <c r="BU26" s="4">
        <v>673.1</v>
      </c>
      <c r="BV26" s="4">
        <f t="shared" si="1"/>
        <v>1233.1</v>
      </c>
      <c r="BW26" s="9">
        <f t="shared" si="2"/>
        <v>-0.7000000000000455</v>
      </c>
      <c r="BX26" s="9"/>
      <c r="BY26" s="9"/>
      <c r="BZ26" s="4">
        <f t="shared" si="3"/>
        <v>0</v>
      </c>
      <c r="CB26" s="9">
        <f t="shared" si="4"/>
        <v>35.31109012695415</v>
      </c>
      <c r="CC26" s="10">
        <f t="shared" si="5"/>
        <v>0</v>
      </c>
    </row>
    <row r="27" spans="1:81" ht="12.75">
      <c r="A27" s="22">
        <v>23</v>
      </c>
      <c r="B27" s="22" t="s">
        <v>84</v>
      </c>
      <c r="C27" s="24">
        <v>24</v>
      </c>
      <c r="D27" s="22">
        <v>1953</v>
      </c>
      <c r="E27" s="22" t="s">
        <v>74</v>
      </c>
      <c r="F27" s="22" t="s">
        <v>71</v>
      </c>
      <c r="G27" s="22">
        <v>2</v>
      </c>
      <c r="H27" s="22">
        <v>2</v>
      </c>
      <c r="I27" s="22">
        <v>0</v>
      </c>
      <c r="J27" s="22"/>
      <c r="K27" s="22"/>
      <c r="L27" s="22"/>
      <c r="M27" s="28"/>
      <c r="N27" s="19"/>
      <c r="O27" s="19"/>
      <c r="P27" s="19"/>
      <c r="Q27" s="19"/>
      <c r="R27" s="19"/>
      <c r="S27" s="19"/>
      <c r="T27" s="12">
        <v>60.8</v>
      </c>
      <c r="U27" s="1">
        <v>0</v>
      </c>
      <c r="V27" s="1">
        <v>60.8</v>
      </c>
      <c r="W27" s="1">
        <v>0</v>
      </c>
      <c r="X27" s="1">
        <v>0</v>
      </c>
      <c r="Y27" s="1">
        <v>0</v>
      </c>
      <c r="Z27" s="1">
        <v>279</v>
      </c>
      <c r="AA27" s="1">
        <v>77</v>
      </c>
      <c r="AB27" s="1">
        <v>136</v>
      </c>
      <c r="AC27" s="1">
        <v>0</v>
      </c>
      <c r="AD27" s="1">
        <v>108</v>
      </c>
      <c r="AE27" s="1">
        <v>0</v>
      </c>
      <c r="AF27" s="1">
        <v>695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1708</v>
      </c>
      <c r="AP27" s="1">
        <v>0</v>
      </c>
      <c r="AQ27" s="1">
        <v>0</v>
      </c>
      <c r="AR27" s="1">
        <v>421.8</v>
      </c>
      <c r="AS27" s="1">
        <v>421.8</v>
      </c>
      <c r="AU27" s="1">
        <v>0</v>
      </c>
      <c r="AV27" s="1">
        <v>0</v>
      </c>
      <c r="AW27" s="1">
        <v>421.8</v>
      </c>
      <c r="AX27" s="1">
        <v>421.8</v>
      </c>
      <c r="AY27" s="1">
        <v>0</v>
      </c>
      <c r="AZ27" s="1">
        <v>0</v>
      </c>
      <c r="BA27" s="1">
        <v>0</v>
      </c>
      <c r="BB27" s="1">
        <v>421.8</v>
      </c>
      <c r="BD27" s="1">
        <v>285.9</v>
      </c>
      <c r="BE27" s="1">
        <v>0</v>
      </c>
      <c r="BF27" s="1">
        <v>0</v>
      </c>
      <c r="BI27" s="1" t="s">
        <v>74</v>
      </c>
      <c r="BJ27" s="1" t="s">
        <v>71</v>
      </c>
      <c r="BK27" s="1">
        <v>358</v>
      </c>
      <c r="BL27" s="1">
        <f t="shared" si="0"/>
        <v>449.16</v>
      </c>
      <c r="BN27" s="1">
        <v>3.3</v>
      </c>
      <c r="BO27" s="4">
        <v>417326.83</v>
      </c>
      <c r="BQ27" s="6" t="s">
        <v>67</v>
      </c>
      <c r="BR27" s="1">
        <v>421.8</v>
      </c>
      <c r="BT27" s="4">
        <v>414.8</v>
      </c>
      <c r="BU27" s="4">
        <v>203.9</v>
      </c>
      <c r="BV27" s="4">
        <f t="shared" si="1"/>
        <v>210.9</v>
      </c>
      <c r="BW27" s="9">
        <f t="shared" si="2"/>
        <v>7</v>
      </c>
      <c r="BX27" s="9"/>
      <c r="BY27" s="9"/>
      <c r="BZ27" s="4">
        <f t="shared" si="3"/>
        <v>7</v>
      </c>
      <c r="CB27" s="9">
        <f t="shared" si="4"/>
        <v>49.15621986499518</v>
      </c>
      <c r="CC27" s="10">
        <f t="shared" si="5"/>
        <v>0</v>
      </c>
    </row>
    <row r="28" spans="1:81" ht="12.75">
      <c r="A28" s="22">
        <v>24</v>
      </c>
      <c r="B28" s="22" t="s">
        <v>84</v>
      </c>
      <c r="C28" s="24">
        <v>26</v>
      </c>
      <c r="D28" s="22">
        <v>1953</v>
      </c>
      <c r="E28" s="22" t="s">
        <v>74</v>
      </c>
      <c r="F28" s="22" t="s">
        <v>71</v>
      </c>
      <c r="G28" s="22">
        <v>2</v>
      </c>
      <c r="H28" s="22">
        <v>2</v>
      </c>
      <c r="I28" s="22">
        <v>0</v>
      </c>
      <c r="J28" s="22"/>
      <c r="K28" s="22"/>
      <c r="L28" s="22"/>
      <c r="M28" s="28"/>
      <c r="N28" s="19"/>
      <c r="O28" s="19"/>
      <c r="P28" s="19"/>
      <c r="Q28" s="19"/>
      <c r="R28" s="19"/>
      <c r="S28" s="19"/>
      <c r="T28" s="12">
        <v>60.8</v>
      </c>
      <c r="U28" s="1">
        <v>0</v>
      </c>
      <c r="V28" s="1">
        <v>60.8</v>
      </c>
      <c r="W28" s="1">
        <v>0</v>
      </c>
      <c r="X28" s="1">
        <v>0</v>
      </c>
      <c r="Y28" s="1">
        <v>0</v>
      </c>
      <c r="Z28" s="1">
        <v>281</v>
      </c>
      <c r="AA28" s="1">
        <v>77</v>
      </c>
      <c r="AB28" s="1">
        <v>159</v>
      </c>
      <c r="AC28" s="1">
        <v>0</v>
      </c>
      <c r="AD28" s="1">
        <v>107</v>
      </c>
      <c r="AE28" s="1">
        <v>0</v>
      </c>
      <c r="AF28" s="1">
        <v>674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1719</v>
      </c>
      <c r="AQ28" s="1">
        <v>0</v>
      </c>
      <c r="AR28" s="1">
        <v>424.7</v>
      </c>
      <c r="AS28" s="1">
        <v>424.7</v>
      </c>
      <c r="AU28" s="1">
        <v>0</v>
      </c>
      <c r="AV28" s="1">
        <v>0</v>
      </c>
      <c r="AW28" s="1">
        <v>424.7</v>
      </c>
      <c r="AX28" s="1">
        <v>424.7</v>
      </c>
      <c r="AY28" s="1">
        <v>0</v>
      </c>
      <c r="AZ28" s="1">
        <v>0</v>
      </c>
      <c r="BA28" s="1">
        <v>0</v>
      </c>
      <c r="BB28" s="1">
        <v>424.7</v>
      </c>
      <c r="BD28" s="1">
        <v>289.5</v>
      </c>
      <c r="BE28" s="1">
        <v>0</v>
      </c>
      <c r="BF28" s="1">
        <v>0</v>
      </c>
      <c r="BI28" s="1" t="s">
        <v>74</v>
      </c>
      <c r="BJ28" s="1" t="s">
        <v>71</v>
      </c>
      <c r="BK28" s="1">
        <v>359</v>
      </c>
      <c r="BL28" s="1">
        <f t="shared" si="0"/>
        <v>452.06</v>
      </c>
      <c r="BN28" s="1">
        <v>3.3</v>
      </c>
      <c r="BO28" s="4">
        <v>430151.69</v>
      </c>
      <c r="BQ28" s="6" t="s">
        <v>67</v>
      </c>
      <c r="BR28" s="1">
        <v>424.7</v>
      </c>
      <c r="BT28" s="4">
        <v>376.5</v>
      </c>
      <c r="BU28" s="4">
        <v>194.6</v>
      </c>
      <c r="BV28" s="4">
        <f t="shared" si="1"/>
        <v>181.9</v>
      </c>
      <c r="BW28" s="9">
        <f t="shared" si="2"/>
        <v>48.19999999999999</v>
      </c>
      <c r="BX28" s="9"/>
      <c r="BY28" s="9"/>
      <c r="BZ28" s="4">
        <f t="shared" si="3"/>
        <v>48.19999999999999</v>
      </c>
      <c r="CB28" s="9">
        <f t="shared" si="4"/>
        <v>51.68658698539177</v>
      </c>
      <c r="CC28" s="10">
        <f t="shared" si="5"/>
        <v>0</v>
      </c>
    </row>
    <row r="29" spans="1:81" ht="12.75">
      <c r="A29" s="22">
        <v>25</v>
      </c>
      <c r="B29" s="22" t="s">
        <v>94</v>
      </c>
      <c r="C29" s="24">
        <v>15</v>
      </c>
      <c r="D29" s="22">
        <v>1960</v>
      </c>
      <c r="E29" s="22" t="s">
        <v>69</v>
      </c>
      <c r="F29" s="22" t="s">
        <v>71</v>
      </c>
      <c r="G29" s="22">
        <v>3</v>
      </c>
      <c r="H29" s="22">
        <v>4</v>
      </c>
      <c r="I29" s="22">
        <v>0</v>
      </c>
      <c r="J29" s="22"/>
      <c r="K29" s="22"/>
      <c r="L29" s="22"/>
      <c r="M29" s="28"/>
      <c r="N29" s="19"/>
      <c r="O29" s="19"/>
      <c r="P29" s="19"/>
      <c r="Q29" s="19"/>
      <c r="R29" s="19"/>
      <c r="S29" s="19"/>
      <c r="T29" s="12">
        <v>172.1</v>
      </c>
      <c r="U29" s="1">
        <v>0</v>
      </c>
      <c r="V29" s="1">
        <v>172.1</v>
      </c>
      <c r="W29" s="1">
        <v>0</v>
      </c>
      <c r="X29" s="1">
        <v>0</v>
      </c>
      <c r="Y29" s="1">
        <v>0</v>
      </c>
      <c r="Z29" s="1">
        <v>688.8</v>
      </c>
      <c r="AA29" s="1">
        <v>0</v>
      </c>
      <c r="AB29" s="1">
        <v>98</v>
      </c>
      <c r="AC29" s="1">
        <v>1498</v>
      </c>
      <c r="AD29" s="1">
        <v>0</v>
      </c>
      <c r="AE29" s="1">
        <v>141</v>
      </c>
      <c r="AF29" s="1">
        <v>817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7887</v>
      </c>
      <c r="AP29" s="1">
        <v>0</v>
      </c>
      <c r="AQ29" s="1">
        <v>0</v>
      </c>
      <c r="AR29" s="1">
        <v>2034.2</v>
      </c>
      <c r="AS29" s="1">
        <v>2034.2</v>
      </c>
      <c r="AT29" s="1">
        <v>2034.2</v>
      </c>
      <c r="AU29" s="1">
        <v>2034.2</v>
      </c>
      <c r="AV29" s="1">
        <v>0</v>
      </c>
      <c r="AW29" s="1">
        <v>0</v>
      </c>
      <c r="AX29" s="1">
        <v>2034.2</v>
      </c>
      <c r="AY29" s="1">
        <v>0</v>
      </c>
      <c r="AZ29" s="1">
        <v>2034.2</v>
      </c>
      <c r="BA29" s="1">
        <v>0</v>
      </c>
      <c r="BB29" s="1">
        <v>2034.2</v>
      </c>
      <c r="BD29" s="1">
        <v>1324.7</v>
      </c>
      <c r="BE29" s="1">
        <v>0</v>
      </c>
      <c r="BF29" s="1">
        <v>0</v>
      </c>
      <c r="BH29" s="1">
        <v>0</v>
      </c>
      <c r="BI29" s="1" t="s">
        <v>69</v>
      </c>
      <c r="BJ29" s="1" t="s">
        <v>71</v>
      </c>
      <c r="BK29" s="1">
        <v>896</v>
      </c>
      <c r="BL29" s="1">
        <f t="shared" si="0"/>
        <v>2111.645</v>
      </c>
      <c r="BN29" s="1">
        <v>0.7</v>
      </c>
      <c r="BO29" s="4">
        <v>5132758.5</v>
      </c>
      <c r="BQ29" s="6" t="s">
        <v>67</v>
      </c>
      <c r="BR29" s="1">
        <v>2034.2</v>
      </c>
      <c r="BS29" s="1">
        <v>1257.5</v>
      </c>
      <c r="BT29" s="4">
        <v>2034.2</v>
      </c>
      <c r="BU29" s="4">
        <v>687.8</v>
      </c>
      <c r="BV29" s="4">
        <f t="shared" si="1"/>
        <v>1346.4</v>
      </c>
      <c r="BW29" s="9">
        <f t="shared" si="2"/>
        <v>0</v>
      </c>
      <c r="BX29" s="9"/>
      <c r="BY29" s="9"/>
      <c r="BZ29" s="4">
        <f t="shared" si="3"/>
        <v>0</v>
      </c>
      <c r="CB29" s="9">
        <f t="shared" si="4"/>
        <v>33.81181791367614</v>
      </c>
      <c r="CC29" s="10">
        <f t="shared" si="5"/>
        <v>0</v>
      </c>
    </row>
    <row r="30" spans="1:81" ht="12.75">
      <c r="A30" s="22">
        <v>26</v>
      </c>
      <c r="B30" s="22" t="s">
        <v>94</v>
      </c>
      <c r="C30" s="24" t="s">
        <v>78</v>
      </c>
      <c r="D30" s="22">
        <v>1962</v>
      </c>
      <c r="E30" s="22" t="s">
        <v>69</v>
      </c>
      <c r="F30" s="22" t="s">
        <v>71</v>
      </c>
      <c r="G30" s="22">
        <v>4</v>
      </c>
      <c r="H30" s="22">
        <v>5</v>
      </c>
      <c r="I30" s="22">
        <v>0</v>
      </c>
      <c r="J30" s="22"/>
      <c r="K30" s="22"/>
      <c r="L30" s="22"/>
      <c r="M30" s="28"/>
      <c r="N30" s="19"/>
      <c r="O30" s="19"/>
      <c r="P30" s="19"/>
      <c r="Q30" s="19"/>
      <c r="R30" s="19"/>
      <c r="S30" s="19"/>
      <c r="T30" s="12">
        <v>293.3</v>
      </c>
      <c r="U30" s="1">
        <v>0</v>
      </c>
      <c r="V30" s="1">
        <v>293.3</v>
      </c>
      <c r="W30" s="1">
        <v>0</v>
      </c>
      <c r="X30" s="1">
        <v>0</v>
      </c>
      <c r="Z30" s="1">
        <v>914</v>
      </c>
      <c r="AA30" s="1">
        <v>297</v>
      </c>
      <c r="AB30" s="1">
        <v>228</v>
      </c>
      <c r="AC30" s="1">
        <v>439</v>
      </c>
      <c r="AD30" s="1">
        <v>0</v>
      </c>
      <c r="AE30" s="1">
        <v>0</v>
      </c>
      <c r="AF30" s="1">
        <v>1360</v>
      </c>
      <c r="AO30" s="1">
        <v>12550</v>
      </c>
      <c r="AP30" s="1">
        <v>0</v>
      </c>
      <c r="AQ30" s="1">
        <v>0</v>
      </c>
      <c r="AR30" s="1">
        <v>3187.2</v>
      </c>
      <c r="AS30" s="1">
        <v>3187.2</v>
      </c>
      <c r="AT30" s="1">
        <v>3187.2</v>
      </c>
      <c r="AU30" s="1">
        <v>3187.2</v>
      </c>
      <c r="AV30" s="1">
        <v>0</v>
      </c>
      <c r="AW30" s="1">
        <v>0</v>
      </c>
      <c r="AX30" s="1">
        <v>3187.2</v>
      </c>
      <c r="AY30" s="1">
        <v>0</v>
      </c>
      <c r="AZ30" s="1">
        <v>3187.2</v>
      </c>
      <c r="BA30" s="1">
        <v>0</v>
      </c>
      <c r="BB30" s="1">
        <v>3187.2</v>
      </c>
      <c r="BD30" s="1">
        <v>2039.2</v>
      </c>
      <c r="BE30" s="1">
        <v>0</v>
      </c>
      <c r="BF30" s="1">
        <v>0</v>
      </c>
      <c r="BI30" s="1" t="s">
        <v>69</v>
      </c>
      <c r="BJ30" s="1" t="s">
        <v>71</v>
      </c>
      <c r="BK30" s="1">
        <v>1092</v>
      </c>
      <c r="BL30" s="1">
        <f t="shared" si="0"/>
        <v>3319.185</v>
      </c>
      <c r="BN30" s="1">
        <v>0.7</v>
      </c>
      <c r="BO30" s="4">
        <v>2949538.27</v>
      </c>
      <c r="BQ30" s="6" t="s">
        <v>67</v>
      </c>
      <c r="BR30" s="1">
        <v>3187.2</v>
      </c>
      <c r="BS30" s="1">
        <v>1900.3</v>
      </c>
      <c r="BT30" s="4">
        <v>3187.2</v>
      </c>
      <c r="BU30" s="4">
        <v>1055</v>
      </c>
      <c r="BV30" s="4">
        <f t="shared" si="1"/>
        <v>2132.2</v>
      </c>
      <c r="BW30" s="9">
        <f t="shared" si="2"/>
        <v>0</v>
      </c>
      <c r="BX30" s="9"/>
      <c r="BY30" s="9"/>
      <c r="BZ30" s="4">
        <f t="shared" si="3"/>
        <v>0</v>
      </c>
      <c r="CB30" s="9">
        <f t="shared" si="4"/>
        <v>33.1011546184739</v>
      </c>
      <c r="CC30" s="10">
        <f t="shared" si="5"/>
        <v>0</v>
      </c>
    </row>
    <row r="31" spans="1:81" ht="12.75">
      <c r="A31" s="22">
        <v>27</v>
      </c>
      <c r="B31" s="22" t="s">
        <v>94</v>
      </c>
      <c r="C31" s="24">
        <v>17</v>
      </c>
      <c r="D31" s="22">
        <v>1961</v>
      </c>
      <c r="E31" s="22" t="s">
        <v>69</v>
      </c>
      <c r="F31" s="22" t="s">
        <v>71</v>
      </c>
      <c r="G31" s="22">
        <v>3</v>
      </c>
      <c r="H31" s="22">
        <v>4</v>
      </c>
      <c r="I31" s="22">
        <v>0</v>
      </c>
      <c r="J31" s="22"/>
      <c r="K31" s="22"/>
      <c r="L31" s="22"/>
      <c r="M31" s="28"/>
      <c r="N31" s="19"/>
      <c r="O31" s="19"/>
      <c r="P31" s="19"/>
      <c r="Q31" s="19"/>
      <c r="R31" s="19"/>
      <c r="S31" s="19"/>
      <c r="T31" s="12">
        <v>175.2</v>
      </c>
      <c r="U31" s="1">
        <v>0</v>
      </c>
      <c r="V31" s="1">
        <v>175.2</v>
      </c>
      <c r="X31" s="1">
        <v>0</v>
      </c>
      <c r="Y31" s="1">
        <v>0</v>
      </c>
      <c r="Z31" s="1">
        <v>681</v>
      </c>
      <c r="AA31" s="1">
        <v>225</v>
      </c>
      <c r="AB31" s="1">
        <v>544</v>
      </c>
      <c r="AC31" s="1">
        <v>0</v>
      </c>
      <c r="AD31" s="1">
        <v>0</v>
      </c>
      <c r="AE31" s="1">
        <v>0</v>
      </c>
      <c r="AF31" s="1">
        <v>1374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O31" s="1">
        <v>7880</v>
      </c>
      <c r="AP31" s="1">
        <v>0</v>
      </c>
      <c r="AQ31" s="1">
        <v>0</v>
      </c>
      <c r="AR31" s="1">
        <v>2004.2</v>
      </c>
      <c r="AS31" s="1">
        <v>2004.2</v>
      </c>
      <c r="AT31" s="1">
        <v>2004.2</v>
      </c>
      <c r="AU31" s="1">
        <v>2004.2</v>
      </c>
      <c r="AV31" s="1">
        <v>0</v>
      </c>
      <c r="AW31" s="1">
        <v>0</v>
      </c>
      <c r="AX31" s="1">
        <v>2004.2</v>
      </c>
      <c r="AY31" s="1">
        <v>0</v>
      </c>
      <c r="AZ31" s="1">
        <v>2004.2</v>
      </c>
      <c r="BA31" s="1">
        <v>0</v>
      </c>
      <c r="BB31" s="1">
        <v>2004.2</v>
      </c>
      <c r="BD31" s="1">
        <v>1332.4</v>
      </c>
      <c r="BE31" s="1">
        <v>0</v>
      </c>
      <c r="BI31" s="1" t="s">
        <v>69</v>
      </c>
      <c r="BJ31" s="1" t="s">
        <v>71</v>
      </c>
      <c r="BK31" s="1">
        <v>885</v>
      </c>
      <c r="BL31" s="1">
        <f t="shared" si="0"/>
        <v>2083.04</v>
      </c>
      <c r="BM31" s="1" t="s">
        <v>95</v>
      </c>
      <c r="BN31" s="1">
        <v>0.7</v>
      </c>
      <c r="BO31" s="4">
        <v>2316765.77</v>
      </c>
      <c r="BQ31" s="6" t="s">
        <v>67</v>
      </c>
      <c r="BR31" s="1">
        <v>2004.7</v>
      </c>
      <c r="BS31" s="1">
        <v>1189.8</v>
      </c>
      <c r="BT31" s="4">
        <v>2005.2</v>
      </c>
      <c r="BU31" s="4">
        <v>574.2</v>
      </c>
      <c r="BV31" s="4">
        <f t="shared" si="1"/>
        <v>1431</v>
      </c>
      <c r="BW31" s="9">
        <f t="shared" si="2"/>
        <v>-1</v>
      </c>
      <c r="BX31" s="9"/>
      <c r="BY31" s="9"/>
      <c r="BZ31" s="4">
        <f t="shared" si="3"/>
        <v>-0.5</v>
      </c>
      <c r="CB31" s="9">
        <f t="shared" si="4"/>
        <v>28.63554757630162</v>
      </c>
      <c r="CC31" s="10">
        <f t="shared" si="5"/>
        <v>0</v>
      </c>
    </row>
    <row r="32" spans="1:81" ht="12.75">
      <c r="A32" s="22">
        <v>28</v>
      </c>
      <c r="B32" s="22" t="s">
        <v>94</v>
      </c>
      <c r="C32" s="24" t="s">
        <v>96</v>
      </c>
      <c r="D32" s="22">
        <v>1968</v>
      </c>
      <c r="E32" s="22" t="s">
        <v>69</v>
      </c>
      <c r="F32" s="22" t="s">
        <v>71</v>
      </c>
      <c r="G32" s="22">
        <v>4</v>
      </c>
      <c r="H32" s="22">
        <v>5</v>
      </c>
      <c r="I32" s="22">
        <v>0</v>
      </c>
      <c r="J32" s="22"/>
      <c r="K32" s="22"/>
      <c r="L32" s="22"/>
      <c r="M32" s="28"/>
      <c r="N32" s="19"/>
      <c r="O32" s="19"/>
      <c r="P32" s="19"/>
      <c r="Q32" s="19"/>
      <c r="R32" s="19"/>
      <c r="S32" s="19"/>
      <c r="T32" s="12">
        <v>310.3</v>
      </c>
      <c r="U32" s="1">
        <v>0</v>
      </c>
      <c r="V32" s="1">
        <v>310.3</v>
      </c>
      <c r="W32" s="1">
        <v>0</v>
      </c>
      <c r="X32" s="1">
        <v>0</v>
      </c>
      <c r="Y32" s="1">
        <v>0</v>
      </c>
      <c r="Z32" s="1">
        <v>874</v>
      </c>
      <c r="AA32" s="1">
        <v>0</v>
      </c>
      <c r="AB32" s="1">
        <v>0</v>
      </c>
      <c r="AC32" s="1">
        <v>0</v>
      </c>
      <c r="AD32" s="1">
        <v>853</v>
      </c>
      <c r="AE32" s="1">
        <v>0</v>
      </c>
      <c r="AF32" s="1">
        <v>3255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691.3</v>
      </c>
      <c r="AO32" s="1">
        <v>12429</v>
      </c>
      <c r="AP32" s="1">
        <v>0</v>
      </c>
      <c r="AQ32" s="1">
        <v>1896</v>
      </c>
      <c r="AR32" s="1">
        <v>3202.3</v>
      </c>
      <c r="AS32" s="1">
        <v>3202.3</v>
      </c>
      <c r="AT32" s="1">
        <v>3202.3</v>
      </c>
      <c r="AU32" s="1">
        <v>3202.3</v>
      </c>
      <c r="AV32" s="1">
        <v>0</v>
      </c>
      <c r="AW32" s="1">
        <v>0</v>
      </c>
      <c r="AX32" s="1">
        <v>3202.3</v>
      </c>
      <c r="AY32" s="1">
        <v>0</v>
      </c>
      <c r="AZ32" s="1">
        <v>3202.3</v>
      </c>
      <c r="BA32" s="1">
        <v>0</v>
      </c>
      <c r="BB32" s="1">
        <v>3202.3</v>
      </c>
      <c r="BD32" s="1">
        <v>2034</v>
      </c>
      <c r="BE32" s="1">
        <v>0</v>
      </c>
      <c r="BF32" s="1">
        <v>0</v>
      </c>
      <c r="BI32" s="1" t="s">
        <v>69</v>
      </c>
      <c r="BJ32" s="1" t="s">
        <v>71</v>
      </c>
      <c r="BK32" s="1">
        <v>1092</v>
      </c>
      <c r="BL32" s="1">
        <f t="shared" si="0"/>
        <v>3341.9350000000004</v>
      </c>
      <c r="BN32" s="1">
        <v>0.7</v>
      </c>
      <c r="BO32" s="4">
        <v>3290153.17</v>
      </c>
      <c r="BQ32" s="6" t="s">
        <v>67</v>
      </c>
      <c r="BR32" s="1">
        <v>3202.4</v>
      </c>
      <c r="BS32" s="1">
        <v>1824.4</v>
      </c>
      <c r="BT32" s="4">
        <v>3202.4</v>
      </c>
      <c r="BU32" s="4">
        <v>1198.6</v>
      </c>
      <c r="BV32" s="4">
        <f t="shared" si="1"/>
        <v>2003.8000000000002</v>
      </c>
      <c r="BW32" s="9">
        <f t="shared" si="2"/>
        <v>-0.09999999999990905</v>
      </c>
      <c r="BX32" s="9"/>
      <c r="BY32" s="9"/>
      <c r="BZ32" s="4">
        <f t="shared" si="3"/>
        <v>0</v>
      </c>
      <c r="CB32" s="9">
        <f t="shared" si="4"/>
        <v>37.42817886585061</v>
      </c>
      <c r="CC32" s="10">
        <f t="shared" si="5"/>
        <v>0</v>
      </c>
    </row>
    <row r="33" spans="1:81" ht="12.75">
      <c r="A33" s="22">
        <v>29</v>
      </c>
      <c r="B33" s="22" t="s">
        <v>94</v>
      </c>
      <c r="C33" s="24">
        <v>18</v>
      </c>
      <c r="D33" s="22">
        <v>1969</v>
      </c>
      <c r="E33" s="22" t="s">
        <v>69</v>
      </c>
      <c r="F33" s="22" t="s">
        <v>71</v>
      </c>
      <c r="G33" s="22">
        <v>4</v>
      </c>
      <c r="H33" s="22">
        <v>5</v>
      </c>
      <c r="I33" s="22">
        <v>0</v>
      </c>
      <c r="J33" s="22"/>
      <c r="K33" s="22"/>
      <c r="L33" s="22"/>
      <c r="M33" s="28"/>
      <c r="N33" s="19"/>
      <c r="O33" s="19"/>
      <c r="P33" s="19"/>
      <c r="Q33" s="19"/>
      <c r="R33" s="19"/>
      <c r="S33" s="19"/>
      <c r="T33" s="12">
        <v>390.5</v>
      </c>
      <c r="U33" s="1">
        <v>0</v>
      </c>
      <c r="V33" s="1">
        <v>390.5</v>
      </c>
      <c r="W33" s="1">
        <v>0</v>
      </c>
      <c r="X33" s="1">
        <v>0</v>
      </c>
      <c r="Y33" s="1">
        <v>0</v>
      </c>
      <c r="Z33" s="1">
        <v>851</v>
      </c>
      <c r="AA33" s="1">
        <v>0</v>
      </c>
      <c r="AB33" s="1">
        <v>0</v>
      </c>
      <c r="AC33" s="1">
        <v>0</v>
      </c>
      <c r="AD33" s="1">
        <v>862.6</v>
      </c>
      <c r="AE33" s="1">
        <v>0</v>
      </c>
      <c r="AF33" s="1">
        <v>2426.4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623.7</v>
      </c>
      <c r="AO33" s="1">
        <v>11583</v>
      </c>
      <c r="AP33" s="1">
        <v>0</v>
      </c>
      <c r="AQ33" s="1">
        <v>1897</v>
      </c>
      <c r="AR33" s="1">
        <v>2890.4</v>
      </c>
      <c r="AS33" s="1">
        <v>2890.4</v>
      </c>
      <c r="AT33" s="1">
        <v>2890.4</v>
      </c>
      <c r="AU33" s="1">
        <v>2890.4</v>
      </c>
      <c r="AV33" s="1">
        <v>0</v>
      </c>
      <c r="AW33" s="1">
        <v>0</v>
      </c>
      <c r="AX33" s="1">
        <v>2890.4</v>
      </c>
      <c r="AY33" s="1">
        <v>0</v>
      </c>
      <c r="AZ33" s="1">
        <v>2890.4</v>
      </c>
      <c r="BA33" s="1">
        <v>0</v>
      </c>
      <c r="BB33" s="1">
        <v>2890.4</v>
      </c>
      <c r="BD33" s="1">
        <v>1745.6</v>
      </c>
      <c r="BE33" s="1">
        <v>0</v>
      </c>
      <c r="BF33" s="1">
        <v>0</v>
      </c>
      <c r="BI33" s="1" t="s">
        <v>69</v>
      </c>
      <c r="BJ33" s="1" t="s">
        <v>71</v>
      </c>
      <c r="BK33" s="1">
        <v>871</v>
      </c>
      <c r="BL33" s="1">
        <f t="shared" si="0"/>
        <v>3066.125</v>
      </c>
      <c r="BN33" s="1">
        <v>0.7</v>
      </c>
      <c r="BO33" s="4">
        <v>3255664.64</v>
      </c>
      <c r="BQ33" s="6" t="s">
        <v>67</v>
      </c>
      <c r="BR33" s="1">
        <v>2890.4</v>
      </c>
      <c r="BS33" s="1">
        <v>1655.6</v>
      </c>
      <c r="BT33" s="4">
        <v>2890.4</v>
      </c>
      <c r="BU33" s="4">
        <v>955.5</v>
      </c>
      <c r="BV33" s="4">
        <f t="shared" si="1"/>
        <v>1934.9</v>
      </c>
      <c r="BW33" s="9">
        <f t="shared" si="2"/>
        <v>0</v>
      </c>
      <c r="BX33" s="9"/>
      <c r="BY33" s="9"/>
      <c r="BZ33" s="4">
        <f t="shared" si="3"/>
        <v>0</v>
      </c>
      <c r="CB33" s="9">
        <f t="shared" si="4"/>
        <v>33.05770827567119</v>
      </c>
      <c r="CC33" s="10">
        <f t="shared" si="5"/>
        <v>0</v>
      </c>
    </row>
    <row r="34" spans="1:81" ht="12.75">
      <c r="A34" s="22">
        <v>30</v>
      </c>
      <c r="B34" s="22" t="s">
        <v>94</v>
      </c>
      <c r="C34" s="24">
        <v>19</v>
      </c>
      <c r="D34" s="22">
        <v>1963</v>
      </c>
      <c r="E34" s="22" t="s">
        <v>69</v>
      </c>
      <c r="F34" s="22" t="s">
        <v>71</v>
      </c>
      <c r="G34" s="22">
        <v>4</v>
      </c>
      <c r="H34" s="22">
        <v>5</v>
      </c>
      <c r="I34" s="22">
        <v>0</v>
      </c>
      <c r="J34" s="22"/>
      <c r="K34" s="22"/>
      <c r="L34" s="22"/>
      <c r="M34" s="28"/>
      <c r="N34" s="19"/>
      <c r="O34" s="19"/>
      <c r="P34" s="19"/>
      <c r="Q34" s="19"/>
      <c r="R34" s="19"/>
      <c r="S34" s="19"/>
      <c r="T34" s="12">
        <v>305.6</v>
      </c>
      <c r="U34" s="1">
        <v>0</v>
      </c>
      <c r="V34" s="1">
        <v>305.6</v>
      </c>
      <c r="W34" s="1">
        <v>0</v>
      </c>
      <c r="X34" s="1">
        <v>0</v>
      </c>
      <c r="Y34" s="1">
        <v>0</v>
      </c>
      <c r="Z34" s="1">
        <v>859</v>
      </c>
      <c r="AA34" s="1">
        <v>0</v>
      </c>
      <c r="AB34" s="1">
        <v>0</v>
      </c>
      <c r="AC34" s="1">
        <v>0</v>
      </c>
      <c r="AD34" s="1">
        <v>995</v>
      </c>
      <c r="AE34" s="1">
        <v>0</v>
      </c>
      <c r="AF34" s="1">
        <v>2626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12263</v>
      </c>
      <c r="AP34" s="1">
        <v>0</v>
      </c>
      <c r="AR34" s="1">
        <v>3176</v>
      </c>
      <c r="AS34" s="1">
        <v>3176</v>
      </c>
      <c r="AT34" s="1">
        <v>3176</v>
      </c>
      <c r="AU34" s="1">
        <v>3176</v>
      </c>
      <c r="AV34" s="1">
        <v>0</v>
      </c>
      <c r="AW34" s="1">
        <v>0</v>
      </c>
      <c r="AX34" s="1">
        <v>3176</v>
      </c>
      <c r="AY34" s="1">
        <v>0</v>
      </c>
      <c r="AZ34" s="1">
        <v>3176</v>
      </c>
      <c r="BA34" s="1">
        <v>0</v>
      </c>
      <c r="BB34" s="1">
        <v>3176</v>
      </c>
      <c r="BD34" s="1">
        <v>2081.3</v>
      </c>
      <c r="BI34" s="1" t="s">
        <v>69</v>
      </c>
      <c r="BJ34" s="1" t="s">
        <v>71</v>
      </c>
      <c r="BK34" s="1">
        <v>1072</v>
      </c>
      <c r="BL34" s="1">
        <f t="shared" si="0"/>
        <v>3313.52</v>
      </c>
      <c r="BN34" s="1">
        <v>0.7</v>
      </c>
      <c r="BO34" s="4">
        <v>3467280.75</v>
      </c>
      <c r="BQ34" s="6" t="s">
        <v>67</v>
      </c>
      <c r="BR34" s="1">
        <v>3176</v>
      </c>
      <c r="BS34" s="1">
        <v>1812.1</v>
      </c>
      <c r="BT34" s="4">
        <v>3175.1</v>
      </c>
      <c r="BU34" s="4">
        <v>654.5</v>
      </c>
      <c r="BV34" s="4">
        <f t="shared" si="1"/>
        <v>2520.6</v>
      </c>
      <c r="BW34" s="9">
        <f t="shared" si="2"/>
        <v>0.900000000000091</v>
      </c>
      <c r="BX34" s="9"/>
      <c r="BY34" s="9"/>
      <c r="BZ34" s="4">
        <f t="shared" si="3"/>
        <v>0.900000000000091</v>
      </c>
      <c r="CB34" s="9">
        <f t="shared" si="4"/>
        <v>20.613523983496584</v>
      </c>
      <c r="CC34" s="10">
        <f t="shared" si="5"/>
        <v>0</v>
      </c>
    </row>
    <row r="35" spans="1:81" ht="12.75">
      <c r="A35" s="22">
        <v>31</v>
      </c>
      <c r="B35" s="22" t="s">
        <v>94</v>
      </c>
      <c r="C35" s="24">
        <v>21</v>
      </c>
      <c r="D35" s="22">
        <v>1963</v>
      </c>
      <c r="E35" s="22" t="s">
        <v>69</v>
      </c>
      <c r="F35" s="22" t="s">
        <v>71</v>
      </c>
      <c r="G35" s="22">
        <v>4</v>
      </c>
      <c r="H35" s="22">
        <v>5</v>
      </c>
      <c r="I35" s="22">
        <v>0</v>
      </c>
      <c r="J35" s="22"/>
      <c r="K35" s="22"/>
      <c r="L35" s="25"/>
      <c r="M35" s="28"/>
      <c r="N35" s="19"/>
      <c r="O35" s="19"/>
      <c r="P35" s="19"/>
      <c r="Q35" s="19"/>
      <c r="R35" s="19"/>
      <c r="S35" s="19"/>
      <c r="T35" s="12">
        <v>300</v>
      </c>
      <c r="U35" s="1">
        <v>0</v>
      </c>
      <c r="V35" s="1">
        <v>300</v>
      </c>
      <c r="W35" s="1">
        <v>0</v>
      </c>
      <c r="Z35" s="1">
        <v>865.3</v>
      </c>
      <c r="AA35" s="1">
        <v>257</v>
      </c>
      <c r="AB35" s="1">
        <v>537</v>
      </c>
      <c r="AC35" s="1">
        <v>0</v>
      </c>
      <c r="AD35" s="1">
        <v>0</v>
      </c>
      <c r="AE35" s="1">
        <v>0</v>
      </c>
      <c r="AF35" s="1">
        <v>2166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12391</v>
      </c>
      <c r="AP35" s="1">
        <v>0</v>
      </c>
      <c r="AQ35" s="1">
        <v>0</v>
      </c>
      <c r="AR35" s="1">
        <v>3202.3</v>
      </c>
      <c r="AS35" s="1">
        <v>3202.3</v>
      </c>
      <c r="AT35" s="1">
        <v>3202.3</v>
      </c>
      <c r="AU35" s="1">
        <v>3202.3</v>
      </c>
      <c r="AV35" s="1">
        <v>0</v>
      </c>
      <c r="AW35" s="1">
        <v>0</v>
      </c>
      <c r="AX35" s="1">
        <v>3202.3</v>
      </c>
      <c r="AY35" s="1">
        <v>0</v>
      </c>
      <c r="AZ35" s="1">
        <v>3202.3</v>
      </c>
      <c r="BA35" s="1">
        <v>0</v>
      </c>
      <c r="BB35" s="1">
        <v>3202.3</v>
      </c>
      <c r="BD35" s="1">
        <v>2124.9</v>
      </c>
      <c r="BI35" s="1" t="s">
        <v>69</v>
      </c>
      <c r="BJ35" s="1" t="s">
        <v>71</v>
      </c>
      <c r="BK35" s="1">
        <v>1106</v>
      </c>
      <c r="BL35" s="1">
        <f t="shared" si="0"/>
        <v>3337.3</v>
      </c>
      <c r="BN35" s="1">
        <v>0.7</v>
      </c>
      <c r="BO35" s="4">
        <v>3503476.68</v>
      </c>
      <c r="BQ35" s="6" t="s">
        <v>67</v>
      </c>
      <c r="BR35" s="1">
        <v>3202.5</v>
      </c>
      <c r="BS35" s="1">
        <v>1847.9</v>
      </c>
      <c r="BT35" s="4">
        <v>3202.5</v>
      </c>
      <c r="BU35" s="4">
        <v>1083.5</v>
      </c>
      <c r="BV35" s="4">
        <f t="shared" si="1"/>
        <v>2119</v>
      </c>
      <c r="BW35" s="9">
        <f t="shared" si="2"/>
        <v>-0.1999999999998181</v>
      </c>
      <c r="BX35" s="9"/>
      <c r="BY35" s="9"/>
      <c r="BZ35" s="4">
        <f t="shared" si="3"/>
        <v>0</v>
      </c>
      <c r="CB35" s="9">
        <f t="shared" si="4"/>
        <v>33.832943013270885</v>
      </c>
      <c r="CC35" s="10">
        <f t="shared" si="5"/>
        <v>0</v>
      </c>
    </row>
    <row r="36" spans="1:81" ht="12.75">
      <c r="A36" s="22">
        <v>32</v>
      </c>
      <c r="B36" s="22" t="s">
        <v>94</v>
      </c>
      <c r="C36" s="24">
        <v>22</v>
      </c>
      <c r="D36" s="22">
        <v>1975</v>
      </c>
      <c r="E36" s="22" t="s">
        <v>69</v>
      </c>
      <c r="F36" s="22" t="s">
        <v>80</v>
      </c>
      <c r="G36" s="22">
        <v>4</v>
      </c>
      <c r="H36" s="22">
        <v>9</v>
      </c>
      <c r="I36" s="22">
        <v>4</v>
      </c>
      <c r="J36" s="22"/>
      <c r="K36" s="22"/>
      <c r="L36" s="22"/>
      <c r="M36" s="28"/>
      <c r="N36" s="19"/>
      <c r="O36" s="19"/>
      <c r="P36" s="19"/>
      <c r="Q36" s="19"/>
      <c r="R36" s="19"/>
      <c r="S36" s="19"/>
      <c r="T36" s="12">
        <v>648</v>
      </c>
      <c r="U36" s="1">
        <v>481.8</v>
      </c>
      <c r="V36" s="1">
        <v>0</v>
      </c>
      <c r="W36" s="1">
        <v>648</v>
      </c>
      <c r="X36" s="1">
        <v>0</v>
      </c>
      <c r="Y36" s="1">
        <v>0</v>
      </c>
      <c r="Z36" s="1">
        <v>3403</v>
      </c>
      <c r="AA36" s="1">
        <v>3925.4</v>
      </c>
      <c r="AB36" s="1">
        <v>0</v>
      </c>
      <c r="AC36" s="1">
        <v>0</v>
      </c>
      <c r="AD36" s="1">
        <v>0</v>
      </c>
      <c r="AE36" s="1">
        <v>1334.6</v>
      </c>
      <c r="AF36" s="1">
        <v>2550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1183.3</v>
      </c>
      <c r="AO36" s="1">
        <v>35961</v>
      </c>
      <c r="AP36" s="1">
        <v>16340</v>
      </c>
      <c r="AQ36" s="1">
        <v>5064</v>
      </c>
      <c r="AR36" s="1">
        <v>8418.9</v>
      </c>
      <c r="AS36" s="1">
        <v>8418.9</v>
      </c>
      <c r="AT36" s="1">
        <v>8418.9</v>
      </c>
      <c r="AU36" s="1">
        <v>0</v>
      </c>
      <c r="AV36" s="1">
        <v>8418.9</v>
      </c>
      <c r="AW36" s="1">
        <v>0</v>
      </c>
      <c r="AX36" s="1">
        <v>8418.9</v>
      </c>
      <c r="AY36" s="1">
        <v>0</v>
      </c>
      <c r="AZ36" s="1">
        <v>8418.9</v>
      </c>
      <c r="BA36" s="1">
        <v>0</v>
      </c>
      <c r="BB36" s="1">
        <v>8418.9</v>
      </c>
      <c r="BD36" s="1">
        <v>5418.3</v>
      </c>
      <c r="BE36" s="1">
        <v>0</v>
      </c>
      <c r="BF36" s="1">
        <v>2675.2</v>
      </c>
      <c r="BI36" s="1" t="s">
        <v>69</v>
      </c>
      <c r="BJ36" s="1" t="s">
        <v>80</v>
      </c>
      <c r="BK36" s="1">
        <v>1540</v>
      </c>
      <c r="BL36" s="1">
        <f t="shared" si="0"/>
        <v>10289</v>
      </c>
      <c r="BN36" s="1">
        <v>0.7</v>
      </c>
      <c r="BO36" s="4">
        <v>16780230.25</v>
      </c>
      <c r="BP36" s="5" t="s">
        <v>67</v>
      </c>
      <c r="BQ36" s="6" t="s">
        <v>67</v>
      </c>
      <c r="BR36" s="1">
        <v>8418.9</v>
      </c>
      <c r="BS36" s="1">
        <v>5254.9</v>
      </c>
      <c r="BT36" s="4">
        <v>8418.9</v>
      </c>
      <c r="BU36" s="4">
        <v>1847.7</v>
      </c>
      <c r="BV36" s="4">
        <f t="shared" si="1"/>
        <v>6571.2</v>
      </c>
      <c r="BW36" s="9">
        <f t="shared" si="2"/>
        <v>0</v>
      </c>
      <c r="BX36" s="9"/>
      <c r="BY36" s="9"/>
      <c r="BZ36" s="4">
        <f t="shared" si="3"/>
        <v>0</v>
      </c>
      <c r="CB36" s="9">
        <f t="shared" si="4"/>
        <v>21.94704771407191</v>
      </c>
      <c r="CC36" s="10">
        <f t="shared" si="5"/>
        <v>0</v>
      </c>
    </row>
    <row r="37" spans="1:81" ht="12.75">
      <c r="A37" s="22">
        <v>33</v>
      </c>
      <c r="B37" s="22" t="s">
        <v>94</v>
      </c>
      <c r="C37" s="24">
        <v>23</v>
      </c>
      <c r="D37" s="22">
        <v>1964</v>
      </c>
      <c r="E37" s="22" t="s">
        <v>69</v>
      </c>
      <c r="F37" s="22" t="s">
        <v>71</v>
      </c>
      <c r="G37" s="22">
        <v>4</v>
      </c>
      <c r="H37" s="22">
        <v>5</v>
      </c>
      <c r="I37" s="22">
        <v>0</v>
      </c>
      <c r="J37" s="22"/>
      <c r="K37" s="22"/>
      <c r="L37" s="22"/>
      <c r="M37" s="28"/>
      <c r="N37" s="19"/>
      <c r="O37" s="19"/>
      <c r="P37" s="19"/>
      <c r="Q37" s="19"/>
      <c r="R37" s="19"/>
      <c r="S37" s="19"/>
      <c r="T37" s="12">
        <v>316.8</v>
      </c>
      <c r="U37" s="1">
        <v>0</v>
      </c>
      <c r="V37" s="1">
        <v>316.8</v>
      </c>
      <c r="W37" s="1">
        <v>0</v>
      </c>
      <c r="X37" s="1">
        <v>0</v>
      </c>
      <c r="Y37" s="1">
        <v>0</v>
      </c>
      <c r="Z37" s="1">
        <v>1028</v>
      </c>
      <c r="AA37" s="1">
        <v>149</v>
      </c>
      <c r="AB37" s="1">
        <v>17</v>
      </c>
      <c r="AC37" s="1">
        <v>2416</v>
      </c>
      <c r="AD37" s="1">
        <v>0</v>
      </c>
      <c r="AE37" s="1">
        <v>374</v>
      </c>
      <c r="AF37" s="1">
        <v>1620</v>
      </c>
      <c r="AG37" s="1">
        <v>0</v>
      </c>
      <c r="AH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31.7</v>
      </c>
      <c r="AO37" s="1">
        <v>10315</v>
      </c>
      <c r="AP37" s="1">
        <v>3199</v>
      </c>
      <c r="AQ37" s="1">
        <v>4948</v>
      </c>
      <c r="AR37" s="1">
        <v>2565.7</v>
      </c>
      <c r="AS37" s="1">
        <v>2565.7</v>
      </c>
      <c r="AT37" s="1">
        <v>2565.7</v>
      </c>
      <c r="AU37" s="1">
        <v>2565.7</v>
      </c>
      <c r="AV37" s="1">
        <v>0</v>
      </c>
      <c r="AW37" s="1">
        <v>0</v>
      </c>
      <c r="AX37" s="1">
        <v>2565.7</v>
      </c>
      <c r="AY37" s="1">
        <v>0</v>
      </c>
      <c r="AZ37" s="1">
        <v>2565.7</v>
      </c>
      <c r="BA37" s="1">
        <v>0</v>
      </c>
      <c r="BB37" s="1">
        <v>2565.7</v>
      </c>
      <c r="BD37" s="1">
        <v>1627.4</v>
      </c>
      <c r="BE37" s="1">
        <v>1353.4</v>
      </c>
      <c r="BG37" s="1">
        <v>0</v>
      </c>
      <c r="BI37" s="1" t="s">
        <v>69</v>
      </c>
      <c r="BJ37" s="1" t="s">
        <v>71</v>
      </c>
      <c r="BK37" s="1">
        <v>1065</v>
      </c>
      <c r="BL37" s="1">
        <f t="shared" si="0"/>
        <v>3384.96</v>
      </c>
      <c r="BN37" s="1">
        <v>0.7</v>
      </c>
      <c r="BO37" s="4">
        <v>1621885.17</v>
      </c>
      <c r="BQ37" s="6" t="s">
        <v>67</v>
      </c>
      <c r="BR37" s="1">
        <v>2565.9</v>
      </c>
      <c r="BS37" s="1">
        <v>1623.1</v>
      </c>
      <c r="BT37" s="4">
        <v>2565.9</v>
      </c>
      <c r="BU37" s="4">
        <v>681.8</v>
      </c>
      <c r="BV37" s="4">
        <f t="shared" si="1"/>
        <v>1884.1000000000001</v>
      </c>
      <c r="BW37" s="9">
        <f t="shared" si="2"/>
        <v>-0.20000000000027285</v>
      </c>
      <c r="BX37" s="9"/>
      <c r="BY37" s="9"/>
      <c r="BZ37" s="4">
        <f t="shared" si="3"/>
        <v>0</v>
      </c>
      <c r="CB37" s="9">
        <f t="shared" si="4"/>
        <v>26.571573327097703</v>
      </c>
      <c r="CC37" s="10">
        <f t="shared" si="5"/>
        <v>0</v>
      </c>
    </row>
    <row r="38" spans="1:82" ht="12.75">
      <c r="A38" s="22">
        <v>34</v>
      </c>
      <c r="B38" s="22" t="s">
        <v>97</v>
      </c>
      <c r="C38" s="24">
        <v>14</v>
      </c>
      <c r="D38" s="22">
        <v>1985</v>
      </c>
      <c r="E38" s="22" t="s">
        <v>69</v>
      </c>
      <c r="F38" s="22" t="s">
        <v>80</v>
      </c>
      <c r="G38" s="22">
        <v>2</v>
      </c>
      <c r="H38" s="22">
        <v>14</v>
      </c>
      <c r="I38" s="22">
        <v>4</v>
      </c>
      <c r="J38" s="22" t="s">
        <v>123</v>
      </c>
      <c r="K38" s="22"/>
      <c r="L38" s="22" t="s">
        <v>124</v>
      </c>
      <c r="M38" s="28">
        <f>59.702+115.631+21.036+130.53</f>
        <v>326.899</v>
      </c>
      <c r="N38" s="19"/>
      <c r="O38" s="19"/>
      <c r="P38" s="19"/>
      <c r="Q38" s="19"/>
      <c r="R38" s="19"/>
      <c r="S38" s="19"/>
      <c r="T38" s="12">
        <v>1263.6</v>
      </c>
      <c r="U38" s="1">
        <v>543</v>
      </c>
      <c r="V38" s="1">
        <v>0</v>
      </c>
      <c r="W38" s="1">
        <v>0</v>
      </c>
      <c r="X38" s="1">
        <v>1263.6</v>
      </c>
      <c r="Y38" s="1">
        <v>0</v>
      </c>
      <c r="Z38" s="1">
        <v>1867</v>
      </c>
      <c r="AA38" s="1">
        <v>2403</v>
      </c>
      <c r="AB38" s="1">
        <v>0</v>
      </c>
      <c r="AC38" s="1">
        <v>0</v>
      </c>
      <c r="AD38" s="1">
        <v>0</v>
      </c>
      <c r="AE38" s="1">
        <v>0</v>
      </c>
      <c r="AF38" s="1">
        <v>9011</v>
      </c>
      <c r="AG38" s="1">
        <v>2</v>
      </c>
      <c r="AH38" s="1">
        <v>9389.1</v>
      </c>
      <c r="AI38" s="1">
        <v>9389.1</v>
      </c>
      <c r="AK38" s="1">
        <v>0</v>
      </c>
      <c r="AL38" s="1">
        <v>0</v>
      </c>
      <c r="AM38" s="1">
        <v>0</v>
      </c>
      <c r="AN38" s="1">
        <v>637.3</v>
      </c>
      <c r="AO38" s="1">
        <v>44681</v>
      </c>
      <c r="AP38" s="1">
        <v>7878</v>
      </c>
      <c r="AQ38" s="1">
        <v>2148</v>
      </c>
      <c r="AR38" s="1">
        <v>9389.1</v>
      </c>
      <c r="AS38" s="1">
        <v>9389.1</v>
      </c>
      <c r="AU38" s="1">
        <v>0</v>
      </c>
      <c r="AV38" s="1">
        <v>9389.1</v>
      </c>
      <c r="AW38" s="1">
        <v>0</v>
      </c>
      <c r="AX38" s="1">
        <v>9389.1</v>
      </c>
      <c r="AY38" s="1">
        <v>0</v>
      </c>
      <c r="AZ38" s="1">
        <v>9389.1</v>
      </c>
      <c r="BA38" s="1">
        <v>0</v>
      </c>
      <c r="BB38" s="1">
        <v>9389.1</v>
      </c>
      <c r="BD38" s="1">
        <v>5469.7</v>
      </c>
      <c r="BE38" s="1">
        <v>1335</v>
      </c>
      <c r="BI38" s="1" t="s">
        <v>69</v>
      </c>
      <c r="BJ38" s="1" t="s">
        <v>80</v>
      </c>
      <c r="BK38" s="1">
        <v>1174.3</v>
      </c>
      <c r="BL38" s="1">
        <f t="shared" si="0"/>
        <v>10896.720000000001</v>
      </c>
      <c r="BN38" s="1">
        <v>0.8</v>
      </c>
      <c r="BO38" s="4">
        <v>32325818.43</v>
      </c>
      <c r="BP38" s="5" t="s">
        <v>67</v>
      </c>
      <c r="BQ38" s="6" t="s">
        <v>67</v>
      </c>
      <c r="BR38" s="1">
        <f>4564.8+4824.3</f>
        <v>9389.1</v>
      </c>
      <c r="BS38" s="1">
        <f>2458.9+2214.2</f>
        <v>4673.1</v>
      </c>
      <c r="BT38" s="4">
        <f>4564.8+4822.7</f>
        <v>9387.5</v>
      </c>
      <c r="BU38" s="4">
        <f>2197.7+1669.8</f>
        <v>3867.5</v>
      </c>
      <c r="BV38" s="4">
        <f t="shared" si="1"/>
        <v>5520</v>
      </c>
      <c r="BW38" s="9">
        <f t="shared" si="2"/>
        <v>1.6000000000003638</v>
      </c>
      <c r="BX38" s="9"/>
      <c r="BY38" s="9"/>
      <c r="BZ38" s="4">
        <f t="shared" si="3"/>
        <v>1.6000000000003638</v>
      </c>
      <c r="CB38" s="9">
        <f t="shared" si="4"/>
        <v>41.19840213049268</v>
      </c>
      <c r="CC38" s="10" t="e">
        <f t="shared" si="5"/>
        <v>#VALUE!</v>
      </c>
      <c r="CD38" s="1">
        <v>78</v>
      </c>
    </row>
    <row r="39" spans="1:81" s="14" customFormat="1" ht="12.75">
      <c r="A39" s="22">
        <v>35</v>
      </c>
      <c r="B39" s="25" t="s">
        <v>98</v>
      </c>
      <c r="C39" s="30">
        <v>17</v>
      </c>
      <c r="D39" s="25">
        <v>1955</v>
      </c>
      <c r="E39" s="25" t="s">
        <v>69</v>
      </c>
      <c r="F39" s="25" t="s">
        <v>71</v>
      </c>
      <c r="G39" s="25">
        <v>2</v>
      </c>
      <c r="H39" s="25">
        <v>2</v>
      </c>
      <c r="I39" s="25">
        <v>0</v>
      </c>
      <c r="J39" s="25"/>
      <c r="K39" s="25"/>
      <c r="L39" s="25"/>
      <c r="M39" s="31"/>
      <c r="N39" s="32"/>
      <c r="O39" s="32"/>
      <c r="P39" s="32"/>
      <c r="Q39" s="32"/>
      <c r="R39" s="32"/>
      <c r="S39" s="32"/>
      <c r="T39" s="12">
        <v>56.4</v>
      </c>
      <c r="U39" s="12">
        <v>0</v>
      </c>
      <c r="V39" s="12">
        <v>56.4</v>
      </c>
      <c r="W39" s="12">
        <v>0</v>
      </c>
      <c r="X39" s="14">
        <v>0</v>
      </c>
      <c r="Y39" s="14">
        <v>0</v>
      </c>
      <c r="Z39" s="14">
        <v>285</v>
      </c>
      <c r="AA39" s="14">
        <v>0</v>
      </c>
      <c r="AB39" s="14">
        <v>154</v>
      </c>
      <c r="AC39" s="14">
        <v>0</v>
      </c>
      <c r="AD39" s="14">
        <v>0</v>
      </c>
      <c r="AE39" s="14">
        <v>0</v>
      </c>
      <c r="AF39" s="14">
        <v>189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1751</v>
      </c>
      <c r="AP39" s="14">
        <v>0</v>
      </c>
      <c r="AQ39" s="14">
        <v>0</v>
      </c>
      <c r="AR39" s="14">
        <v>394.6</v>
      </c>
      <c r="AS39" s="14">
        <v>394.6</v>
      </c>
      <c r="AU39" s="14">
        <v>0</v>
      </c>
      <c r="AV39" s="14">
        <v>0</v>
      </c>
      <c r="AW39" s="14">
        <v>394.6</v>
      </c>
      <c r="AX39" s="14">
        <v>394.6</v>
      </c>
      <c r="AY39" s="14">
        <v>0</v>
      </c>
      <c r="AZ39" s="14">
        <v>394.6</v>
      </c>
      <c r="BA39" s="14">
        <v>0</v>
      </c>
      <c r="BB39" s="14">
        <v>394.6</v>
      </c>
      <c r="BD39" s="14">
        <v>272.7</v>
      </c>
      <c r="BI39" s="14" t="s">
        <v>69</v>
      </c>
      <c r="BJ39" s="14" t="s">
        <v>71</v>
      </c>
      <c r="BK39" s="14">
        <v>399</v>
      </c>
      <c r="BL39" s="14">
        <f t="shared" si="0"/>
        <v>419.98</v>
      </c>
      <c r="BN39" s="14">
        <v>0.8</v>
      </c>
      <c r="BO39" s="15">
        <v>424580.33</v>
      </c>
      <c r="BP39" s="16"/>
      <c r="BQ39" s="17" t="s">
        <v>67</v>
      </c>
      <c r="BR39" s="14">
        <v>394.6</v>
      </c>
      <c r="BS39" s="14">
        <v>26.8</v>
      </c>
      <c r="BT39" s="15">
        <v>388</v>
      </c>
      <c r="BU39" s="15">
        <v>277.6</v>
      </c>
      <c r="BV39" s="4">
        <f t="shared" si="1"/>
        <v>110.39999999999998</v>
      </c>
      <c r="BW39" s="9">
        <f t="shared" si="2"/>
        <v>6.600000000000023</v>
      </c>
      <c r="BX39" s="9"/>
      <c r="BY39" s="9"/>
      <c r="BZ39" s="4">
        <f t="shared" si="3"/>
        <v>6.600000000000023</v>
      </c>
      <c r="CA39" s="15" t="s">
        <v>99</v>
      </c>
      <c r="CB39" s="9">
        <f t="shared" si="4"/>
        <v>71.54639175257732</v>
      </c>
      <c r="CC39" s="10">
        <f t="shared" si="5"/>
        <v>0</v>
      </c>
    </row>
    <row r="40" spans="1:81" ht="12.75">
      <c r="A40" s="22">
        <v>36</v>
      </c>
      <c r="B40" s="22" t="s">
        <v>81</v>
      </c>
      <c r="C40" s="24">
        <v>156</v>
      </c>
      <c r="D40" s="24">
        <v>1962</v>
      </c>
      <c r="E40" s="22" t="s">
        <v>100</v>
      </c>
      <c r="F40" s="22" t="s">
        <v>71</v>
      </c>
      <c r="G40" s="22">
        <v>1</v>
      </c>
      <c r="H40" s="22">
        <v>1</v>
      </c>
      <c r="I40" s="22">
        <v>0</v>
      </c>
      <c r="J40" s="22"/>
      <c r="K40" s="22"/>
      <c r="L40" s="22"/>
      <c r="M40" s="28"/>
      <c r="N40" s="19"/>
      <c r="O40" s="19"/>
      <c r="P40" s="19"/>
      <c r="Q40" s="19"/>
      <c r="R40" s="19"/>
      <c r="S40" s="19"/>
      <c r="T40" s="12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229</v>
      </c>
      <c r="AA40" s="1">
        <v>0</v>
      </c>
      <c r="AB40" s="1">
        <v>0</v>
      </c>
      <c r="AC40" s="1">
        <v>0</v>
      </c>
      <c r="AD40" s="1">
        <v>29</v>
      </c>
      <c r="AE40" s="1">
        <v>876</v>
      </c>
      <c r="AF40" s="1">
        <v>567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384</v>
      </c>
      <c r="AQ40" s="1">
        <v>0</v>
      </c>
      <c r="AR40" s="1">
        <v>0</v>
      </c>
      <c r="AS40" s="1">
        <v>0</v>
      </c>
      <c r="AT40" s="1">
        <v>111.9</v>
      </c>
      <c r="AU40" s="1">
        <v>0</v>
      </c>
      <c r="AV40" s="1">
        <v>0</v>
      </c>
      <c r="AW40" s="1">
        <v>0</v>
      </c>
      <c r="AX40" s="1">
        <v>0</v>
      </c>
      <c r="AY40" s="1">
        <v>111.9</v>
      </c>
      <c r="AZ40" s="1">
        <v>0</v>
      </c>
      <c r="BA40" s="1">
        <v>0</v>
      </c>
      <c r="BB40" s="1">
        <v>111.9</v>
      </c>
      <c r="BD40" s="1">
        <v>85.5</v>
      </c>
      <c r="BI40" s="1" t="s">
        <v>100</v>
      </c>
      <c r="BJ40" s="1" t="s">
        <v>71</v>
      </c>
      <c r="BK40" s="1">
        <v>68</v>
      </c>
      <c r="BL40" s="1">
        <f t="shared" si="0"/>
        <v>111.9</v>
      </c>
      <c r="BN40" s="1">
        <v>2</v>
      </c>
      <c r="BO40" s="4">
        <v>170909.55</v>
      </c>
      <c r="BR40" s="1">
        <v>116.5</v>
      </c>
      <c r="BT40" s="4">
        <v>116.5</v>
      </c>
      <c r="BU40" s="4">
        <v>50.3</v>
      </c>
      <c r="BV40" s="4">
        <f t="shared" si="1"/>
        <v>66.2</v>
      </c>
      <c r="BW40" s="9">
        <f t="shared" si="2"/>
        <v>-4.599999999999994</v>
      </c>
      <c r="BX40" s="9"/>
      <c r="BY40" s="9"/>
      <c r="BZ40" s="4">
        <f t="shared" si="3"/>
        <v>0</v>
      </c>
      <c r="CB40" s="9">
        <f t="shared" si="4"/>
        <v>43.17596566523605</v>
      </c>
      <c r="CC40" s="10">
        <f t="shared" si="5"/>
        <v>0</v>
      </c>
    </row>
    <row r="41" spans="1:82" ht="12.75">
      <c r="A41" s="22">
        <v>37</v>
      </c>
      <c r="B41" s="22" t="s">
        <v>101</v>
      </c>
      <c r="C41" s="24">
        <v>1</v>
      </c>
      <c r="D41" s="22">
        <v>1994</v>
      </c>
      <c r="E41" s="22" t="s">
        <v>76</v>
      </c>
      <c r="F41" s="22" t="s">
        <v>80</v>
      </c>
      <c r="G41" s="22">
        <v>1</v>
      </c>
      <c r="H41" s="22">
        <v>14</v>
      </c>
      <c r="I41" s="22">
        <v>2</v>
      </c>
      <c r="J41" s="22"/>
      <c r="K41" s="22"/>
      <c r="L41" s="22"/>
      <c r="M41" s="28"/>
      <c r="N41" s="19"/>
      <c r="O41" s="19"/>
      <c r="P41" s="19"/>
      <c r="Q41" s="19"/>
      <c r="R41" s="19"/>
      <c r="S41" s="19"/>
      <c r="T41" s="12">
        <v>708.2</v>
      </c>
      <c r="U41" s="1">
        <v>323.8</v>
      </c>
      <c r="X41" s="1">
        <v>708.2</v>
      </c>
      <c r="Z41" s="1">
        <v>582</v>
      </c>
      <c r="AA41" s="1">
        <v>0</v>
      </c>
      <c r="AB41" s="1">
        <v>0</v>
      </c>
      <c r="AC41" s="1">
        <v>0</v>
      </c>
      <c r="AD41" s="1">
        <v>827</v>
      </c>
      <c r="AE41" s="1">
        <v>801</v>
      </c>
      <c r="AF41" s="1">
        <v>200</v>
      </c>
      <c r="AG41" s="1">
        <v>0</v>
      </c>
      <c r="AH41" s="1">
        <v>0</v>
      </c>
      <c r="AI41" s="1">
        <v>0</v>
      </c>
      <c r="AN41" s="1">
        <v>405.8</v>
      </c>
      <c r="AO41" s="1">
        <v>19505</v>
      </c>
      <c r="AP41" s="1">
        <v>667</v>
      </c>
      <c r="AQ41" s="1">
        <v>1160</v>
      </c>
      <c r="AR41" s="1">
        <v>4533.1</v>
      </c>
      <c r="AS41" s="1">
        <v>4533.1</v>
      </c>
      <c r="AU41" s="1">
        <v>0</v>
      </c>
      <c r="AV41" s="1">
        <v>4533.1</v>
      </c>
      <c r="AW41" s="1">
        <v>0</v>
      </c>
      <c r="AX41" s="1">
        <v>4533.1</v>
      </c>
      <c r="AY41" s="1">
        <v>0</v>
      </c>
      <c r="AZ41" s="1">
        <v>4533.1</v>
      </c>
      <c r="BA41" s="1">
        <v>0</v>
      </c>
      <c r="BB41" s="1">
        <v>4533.1</v>
      </c>
      <c r="BD41" s="1">
        <v>2478.2</v>
      </c>
      <c r="BF41" s="1">
        <v>150.7</v>
      </c>
      <c r="BH41" s="1">
        <v>19</v>
      </c>
      <c r="BI41" s="1" t="s">
        <v>76</v>
      </c>
      <c r="BJ41" s="1" t="s">
        <v>80</v>
      </c>
      <c r="BK41" s="1">
        <v>526</v>
      </c>
      <c r="BL41" s="1">
        <f t="shared" si="0"/>
        <v>5098.540000000001</v>
      </c>
      <c r="BN41" s="1">
        <v>0.7</v>
      </c>
      <c r="BO41" s="4">
        <v>4651755.12</v>
      </c>
      <c r="BP41" s="5" t="s">
        <v>102</v>
      </c>
      <c r="BQ41" s="6" t="s">
        <v>102</v>
      </c>
      <c r="BR41" s="1">
        <v>4533.1</v>
      </c>
      <c r="BS41" s="1">
        <v>3484.3</v>
      </c>
      <c r="BT41" s="4">
        <v>4533.1</v>
      </c>
      <c r="BU41" s="4">
        <v>729.8</v>
      </c>
      <c r="BV41" s="4">
        <f t="shared" si="1"/>
        <v>3803.3</v>
      </c>
      <c r="BW41" s="9">
        <f t="shared" si="2"/>
        <v>0</v>
      </c>
      <c r="BX41" s="9"/>
      <c r="BY41" s="9"/>
      <c r="BZ41" s="4">
        <f t="shared" si="3"/>
        <v>0</v>
      </c>
      <c r="CB41" s="9">
        <f t="shared" si="4"/>
        <v>16.099358055194017</v>
      </c>
      <c r="CC41" s="10">
        <f t="shared" si="5"/>
        <v>0</v>
      </c>
      <c r="CD41" s="1">
        <v>15</v>
      </c>
    </row>
    <row r="42" spans="1:82" ht="12.75">
      <c r="A42" s="22">
        <v>38</v>
      </c>
      <c r="B42" s="22" t="s">
        <v>101</v>
      </c>
      <c r="C42" s="24">
        <v>2</v>
      </c>
      <c r="D42" s="24" t="s">
        <v>103</v>
      </c>
      <c r="E42" s="22" t="s">
        <v>69</v>
      </c>
      <c r="F42" s="22" t="s">
        <v>68</v>
      </c>
      <c r="G42" s="22">
        <v>3</v>
      </c>
      <c r="H42" s="22">
        <v>14</v>
      </c>
      <c r="I42" s="22">
        <v>6</v>
      </c>
      <c r="J42" s="22"/>
      <c r="K42" s="22"/>
      <c r="L42" s="25"/>
      <c r="M42" s="28"/>
      <c r="N42" s="19"/>
      <c r="O42" s="19"/>
      <c r="P42" s="19"/>
      <c r="Q42" s="19"/>
      <c r="R42" s="19"/>
      <c r="S42" s="19"/>
      <c r="T42" s="12">
        <v>1852.8</v>
      </c>
      <c r="U42" s="1">
        <v>716.7</v>
      </c>
      <c r="X42" s="1">
        <v>1852.8</v>
      </c>
      <c r="Z42" s="1">
        <v>2647</v>
      </c>
      <c r="AC42" s="1">
        <v>714</v>
      </c>
      <c r="AD42" s="1">
        <v>2764</v>
      </c>
      <c r="AE42" s="1">
        <v>5281</v>
      </c>
      <c r="AF42" s="1">
        <v>1847</v>
      </c>
      <c r="AG42" s="1">
        <v>2</v>
      </c>
      <c r="AH42" s="1">
        <v>9689.1</v>
      </c>
      <c r="AI42" s="1">
        <v>9689.1</v>
      </c>
      <c r="AN42" s="1">
        <v>770.1</v>
      </c>
      <c r="AO42" s="1">
        <v>70338.1</v>
      </c>
      <c r="AP42" s="1">
        <v>1948.7</v>
      </c>
      <c r="AQ42" s="1">
        <v>5713</v>
      </c>
      <c r="AR42" s="1">
        <v>14374.9</v>
      </c>
      <c r="AS42" s="1">
        <v>14374.9</v>
      </c>
      <c r="AU42" s="1">
        <v>0</v>
      </c>
      <c r="AV42" s="1">
        <v>14374.9</v>
      </c>
      <c r="AW42" s="1">
        <v>0</v>
      </c>
      <c r="AX42" s="1">
        <v>14374.9</v>
      </c>
      <c r="AY42" s="1">
        <v>0</v>
      </c>
      <c r="AZ42" s="1">
        <v>14374.9</v>
      </c>
      <c r="BA42" s="1">
        <v>0</v>
      </c>
      <c r="BB42" s="1">
        <v>14374.9</v>
      </c>
      <c r="BD42" s="1">
        <v>8243.3</v>
      </c>
      <c r="BG42" s="1">
        <v>207.3</v>
      </c>
      <c r="BI42" s="1" t="s">
        <v>69</v>
      </c>
      <c r="BJ42" s="1" t="s">
        <v>68</v>
      </c>
      <c r="BK42" s="1">
        <v>1863.4</v>
      </c>
      <c r="BL42" s="1">
        <f t="shared" si="0"/>
        <v>15670.66</v>
      </c>
      <c r="BN42" s="1">
        <v>0.7</v>
      </c>
      <c r="BO42" s="4">
        <f>33594700.81+16557948.02</f>
        <v>50152648.83</v>
      </c>
      <c r="BP42" s="5" t="s">
        <v>67</v>
      </c>
      <c r="BQ42" s="6" t="s">
        <v>67</v>
      </c>
      <c r="BR42" s="1">
        <f>4685.8+4839.7+4849.4</f>
        <v>14374.9</v>
      </c>
      <c r="BS42" s="1">
        <f>3965.2+2181.7+2786.2</f>
        <v>8933.099999999999</v>
      </c>
      <c r="BT42" s="4">
        <f>4685.3+4839.7+4849.4</f>
        <v>14374.4</v>
      </c>
      <c r="BU42" s="4">
        <f>593.1+1437.4+1328</f>
        <v>3358.5</v>
      </c>
      <c r="BV42" s="4">
        <f t="shared" si="1"/>
        <v>11015.9</v>
      </c>
      <c r="BW42" s="9">
        <f t="shared" si="2"/>
        <v>0.5</v>
      </c>
      <c r="BX42" s="9"/>
      <c r="BY42" s="9"/>
      <c r="BZ42" s="4">
        <f t="shared" si="3"/>
        <v>0.5</v>
      </c>
      <c r="CB42" s="9">
        <f t="shared" si="4"/>
        <v>23.36445347284061</v>
      </c>
      <c r="CC42" s="10">
        <f t="shared" si="5"/>
        <v>0</v>
      </c>
      <c r="CD42" s="12">
        <v>67</v>
      </c>
    </row>
    <row r="43" spans="1:81" ht="12.75">
      <c r="A43" s="22">
        <v>39</v>
      </c>
      <c r="B43" s="22" t="s">
        <v>101</v>
      </c>
      <c r="C43" s="24">
        <v>4</v>
      </c>
      <c r="D43" s="22">
        <v>1971</v>
      </c>
      <c r="E43" s="22" t="s">
        <v>69</v>
      </c>
      <c r="F43" s="22" t="s">
        <v>68</v>
      </c>
      <c r="G43" s="22">
        <v>6</v>
      </c>
      <c r="H43" s="22">
        <v>5</v>
      </c>
      <c r="I43" s="22">
        <v>0</v>
      </c>
      <c r="J43" s="22"/>
      <c r="K43" s="22"/>
      <c r="L43" s="22"/>
      <c r="M43" s="28"/>
      <c r="N43" s="19"/>
      <c r="O43" s="19"/>
      <c r="P43" s="19"/>
      <c r="Q43" s="19"/>
      <c r="R43" s="19"/>
      <c r="S43" s="19"/>
      <c r="T43" s="12">
        <v>471</v>
      </c>
      <c r="V43" s="1">
        <v>471</v>
      </c>
      <c r="Z43" s="1">
        <v>1229</v>
      </c>
      <c r="AA43" s="1">
        <v>467</v>
      </c>
      <c r="AB43" s="1">
        <v>98</v>
      </c>
      <c r="AC43" s="1">
        <v>376</v>
      </c>
      <c r="AD43" s="1">
        <v>0</v>
      </c>
      <c r="AE43" s="1">
        <v>0</v>
      </c>
      <c r="AF43" s="1">
        <v>3114</v>
      </c>
      <c r="AN43" s="1">
        <v>966</v>
      </c>
      <c r="AO43" s="1">
        <v>17632</v>
      </c>
      <c r="AP43" s="1">
        <v>0</v>
      </c>
      <c r="AQ43" s="1">
        <v>3072</v>
      </c>
      <c r="AR43" s="1">
        <v>4517.1</v>
      </c>
      <c r="AS43" s="1">
        <v>4517.1</v>
      </c>
      <c r="AT43" s="1">
        <v>4517.1</v>
      </c>
      <c r="AU43" s="1">
        <v>0</v>
      </c>
      <c r="AV43" s="1">
        <v>4517.1</v>
      </c>
      <c r="AW43" s="1">
        <v>0</v>
      </c>
      <c r="AX43" s="1">
        <v>4517.1</v>
      </c>
      <c r="AY43" s="1">
        <v>0</v>
      </c>
      <c r="AZ43" s="1">
        <v>4517.1</v>
      </c>
      <c r="BA43" s="1">
        <v>0</v>
      </c>
      <c r="BB43" s="1">
        <v>4517.1</v>
      </c>
      <c r="BD43" s="1">
        <v>3107.9</v>
      </c>
      <c r="BI43" s="1" t="s">
        <v>69</v>
      </c>
      <c r="BJ43" s="1" t="s">
        <v>68</v>
      </c>
      <c r="BK43" s="1">
        <v>1229</v>
      </c>
      <c r="BL43" s="1">
        <f t="shared" si="0"/>
        <v>4729.05</v>
      </c>
      <c r="BN43" s="1">
        <v>0.7</v>
      </c>
      <c r="BO43" s="4">
        <v>5386205.42</v>
      </c>
      <c r="BP43" s="5" t="s">
        <v>67</v>
      </c>
      <c r="BQ43" s="6" t="s">
        <v>67</v>
      </c>
      <c r="BR43" s="1">
        <v>4517</v>
      </c>
      <c r="BS43" s="1">
        <v>2381</v>
      </c>
      <c r="BT43" s="4">
        <v>4516.8</v>
      </c>
      <c r="BU43" s="4">
        <v>1297.5</v>
      </c>
      <c r="BV43" s="4">
        <f t="shared" si="1"/>
        <v>3219.3</v>
      </c>
      <c r="BW43" s="9">
        <f t="shared" si="2"/>
        <v>0.3000000000001819</v>
      </c>
      <c r="BX43" s="9"/>
      <c r="BY43" s="9"/>
      <c r="BZ43" s="4">
        <f t="shared" si="3"/>
        <v>0.1999999999998181</v>
      </c>
      <c r="CB43" s="9">
        <f t="shared" si="4"/>
        <v>28.726089266737514</v>
      </c>
      <c r="CC43" s="10">
        <f t="shared" si="5"/>
        <v>0</v>
      </c>
    </row>
    <row r="44" spans="1:81" ht="12.75">
      <c r="A44" s="22">
        <v>40</v>
      </c>
      <c r="B44" s="22" t="s">
        <v>101</v>
      </c>
      <c r="C44" s="24">
        <v>8</v>
      </c>
      <c r="D44" s="22">
        <v>1971</v>
      </c>
      <c r="E44" s="22" t="s">
        <v>76</v>
      </c>
      <c r="F44" s="22" t="s">
        <v>68</v>
      </c>
      <c r="G44" s="22">
        <v>6</v>
      </c>
      <c r="H44" s="22">
        <v>5</v>
      </c>
      <c r="I44" s="22">
        <v>0</v>
      </c>
      <c r="J44" s="22"/>
      <c r="K44" s="22"/>
      <c r="L44" s="25"/>
      <c r="M44" s="28"/>
      <c r="N44" s="19"/>
      <c r="O44" s="19"/>
      <c r="P44" s="19"/>
      <c r="Q44" s="19"/>
      <c r="R44" s="19"/>
      <c r="S44" s="19"/>
      <c r="T44" s="12">
        <v>476.5</v>
      </c>
      <c r="V44" s="1">
        <v>476.5</v>
      </c>
      <c r="Z44" s="1">
        <v>1170</v>
      </c>
      <c r="AA44" s="1">
        <v>461</v>
      </c>
      <c r="AB44" s="1">
        <v>223</v>
      </c>
      <c r="AC44" s="1">
        <v>0</v>
      </c>
      <c r="AD44" s="1">
        <v>0</v>
      </c>
      <c r="AE44" s="1">
        <v>1521</v>
      </c>
      <c r="AF44" s="1">
        <v>2474</v>
      </c>
      <c r="AG44" s="1">
        <v>0</v>
      </c>
      <c r="AH44" s="1">
        <v>0</v>
      </c>
      <c r="AI44" s="1">
        <v>0</v>
      </c>
      <c r="AN44" s="1">
        <v>857</v>
      </c>
      <c r="AO44" s="1">
        <v>15751</v>
      </c>
      <c r="AP44" s="1">
        <v>0</v>
      </c>
      <c r="AQ44" s="1">
        <v>2506</v>
      </c>
      <c r="AR44" s="1">
        <v>4412.8</v>
      </c>
      <c r="AS44" s="1">
        <v>4412.8</v>
      </c>
      <c r="AT44" s="1">
        <v>4412.8</v>
      </c>
      <c r="AU44" s="1">
        <v>0</v>
      </c>
      <c r="AV44" s="1">
        <v>4412.8</v>
      </c>
      <c r="AW44" s="1">
        <v>0</v>
      </c>
      <c r="AX44" s="1">
        <v>4412.8</v>
      </c>
      <c r="AY44" s="1">
        <v>0</v>
      </c>
      <c r="AZ44" s="1">
        <v>4412.8</v>
      </c>
      <c r="BA44" s="1">
        <v>0</v>
      </c>
      <c r="BB44" s="1">
        <v>4412.8</v>
      </c>
      <c r="BD44" s="1">
        <v>3073.9</v>
      </c>
      <c r="BI44" s="1" t="s">
        <v>76</v>
      </c>
      <c r="BJ44" s="1" t="s">
        <v>68</v>
      </c>
      <c r="BK44" s="1">
        <v>1110</v>
      </c>
      <c r="BL44" s="1">
        <f t="shared" si="0"/>
        <v>4627.225</v>
      </c>
      <c r="BN44" s="1">
        <v>0.7</v>
      </c>
      <c r="BO44" s="4">
        <v>4881681.49</v>
      </c>
      <c r="BP44" s="5" t="s">
        <v>67</v>
      </c>
      <c r="BQ44" s="6" t="s">
        <v>67</v>
      </c>
      <c r="BR44" s="1">
        <v>4412.8</v>
      </c>
      <c r="BS44" s="1">
        <v>2545.9</v>
      </c>
      <c r="BT44" s="4">
        <v>4412.8</v>
      </c>
      <c r="BU44" s="4">
        <v>1250.8</v>
      </c>
      <c r="BV44" s="4">
        <f t="shared" si="1"/>
        <v>3162</v>
      </c>
      <c r="BW44" s="9">
        <f t="shared" si="2"/>
        <v>0</v>
      </c>
      <c r="BX44" s="9"/>
      <c r="BY44" s="9"/>
      <c r="BZ44" s="4">
        <f t="shared" si="3"/>
        <v>0</v>
      </c>
      <c r="CB44" s="9">
        <f t="shared" si="4"/>
        <v>28.344815083393758</v>
      </c>
      <c r="CC44" s="10">
        <f t="shared" si="5"/>
        <v>0</v>
      </c>
    </row>
    <row r="45" spans="1:81" ht="12.75">
      <c r="A45" s="22">
        <v>41</v>
      </c>
      <c r="B45" s="22" t="s">
        <v>101</v>
      </c>
      <c r="C45" s="24" t="s">
        <v>70</v>
      </c>
      <c r="D45" s="24" t="s">
        <v>104</v>
      </c>
      <c r="E45" s="22" t="s">
        <v>69</v>
      </c>
      <c r="F45" s="22" t="s">
        <v>68</v>
      </c>
      <c r="G45" s="22">
        <v>2</v>
      </c>
      <c r="H45" s="22">
        <v>9</v>
      </c>
      <c r="I45" s="22">
        <v>2</v>
      </c>
      <c r="J45" s="22"/>
      <c r="K45" s="22"/>
      <c r="L45" s="22"/>
      <c r="M45" s="28"/>
      <c r="N45" s="19"/>
      <c r="O45" s="19"/>
      <c r="P45" s="19"/>
      <c r="Q45" s="19"/>
      <c r="R45" s="19"/>
      <c r="S45" s="19"/>
      <c r="T45" s="12">
        <v>458.8</v>
      </c>
      <c r="W45" s="1">
        <v>458.8</v>
      </c>
      <c r="Z45" s="1">
        <v>712.7</v>
      </c>
      <c r="AA45" s="1">
        <v>343</v>
      </c>
      <c r="AB45" s="1">
        <v>560</v>
      </c>
      <c r="AC45" s="1">
        <v>0</v>
      </c>
      <c r="AD45" s="1">
        <v>0</v>
      </c>
      <c r="AE45" s="1">
        <v>0</v>
      </c>
      <c r="AF45" s="1">
        <v>4078</v>
      </c>
      <c r="AG45" s="1">
        <v>0</v>
      </c>
      <c r="AH45" s="1">
        <v>0</v>
      </c>
      <c r="AI45" s="1">
        <v>0</v>
      </c>
      <c r="AN45" s="1">
        <v>472.1</v>
      </c>
      <c r="AO45" s="1">
        <v>16222</v>
      </c>
      <c r="AP45" s="1">
        <v>0</v>
      </c>
      <c r="AQ45" s="1">
        <v>1349</v>
      </c>
      <c r="AR45" s="1">
        <v>3949.3</v>
      </c>
      <c r="AS45" s="1">
        <v>3949.3</v>
      </c>
      <c r="AT45" s="1">
        <v>3949.3</v>
      </c>
      <c r="AU45" s="1">
        <v>0</v>
      </c>
      <c r="AV45" s="1">
        <v>3949.3</v>
      </c>
      <c r="AW45" s="1">
        <v>0</v>
      </c>
      <c r="AX45" s="1">
        <v>3949.3</v>
      </c>
      <c r="AY45" s="1">
        <v>0</v>
      </c>
      <c r="AZ45" s="1">
        <v>3949.3</v>
      </c>
      <c r="BA45" s="1">
        <v>0</v>
      </c>
      <c r="BB45" s="1">
        <v>3949.3</v>
      </c>
      <c r="BD45" s="1">
        <v>2437.2</v>
      </c>
      <c r="BI45" s="1" t="s">
        <v>69</v>
      </c>
      <c r="BJ45" s="1" t="s">
        <v>68</v>
      </c>
      <c r="BK45" s="1">
        <v>713</v>
      </c>
      <c r="BL45" s="1">
        <f t="shared" si="0"/>
        <v>4155.76</v>
      </c>
      <c r="BN45" s="1">
        <v>0.7</v>
      </c>
      <c r="BO45" s="4">
        <v>5584074.19</v>
      </c>
      <c r="BP45" s="5" t="s">
        <v>67</v>
      </c>
      <c r="BQ45" s="6" t="s">
        <v>67</v>
      </c>
      <c r="BR45" s="1">
        <v>3949.3</v>
      </c>
      <c r="BS45" s="1">
        <v>1685.8</v>
      </c>
      <c r="BT45" s="4">
        <v>3942</v>
      </c>
      <c r="BU45" s="4">
        <v>1371.5</v>
      </c>
      <c r="BV45" s="4">
        <f t="shared" si="1"/>
        <v>2570.5</v>
      </c>
      <c r="BW45" s="9">
        <f t="shared" si="2"/>
        <v>7.300000000000182</v>
      </c>
      <c r="BX45" s="9"/>
      <c r="BY45" s="9"/>
      <c r="BZ45" s="4">
        <f t="shared" si="3"/>
        <v>7.300000000000182</v>
      </c>
      <c r="CB45" s="9">
        <f t="shared" si="4"/>
        <v>34.791983764586504</v>
      </c>
      <c r="CC45" s="10">
        <f t="shared" si="5"/>
        <v>0</v>
      </c>
    </row>
    <row r="46" spans="1:81" ht="12.75">
      <c r="A46" s="22">
        <v>42</v>
      </c>
      <c r="B46" s="22" t="s">
        <v>101</v>
      </c>
      <c r="C46" s="24">
        <v>10</v>
      </c>
      <c r="D46" s="22">
        <v>1968</v>
      </c>
      <c r="E46" s="22" t="s">
        <v>69</v>
      </c>
      <c r="F46" s="22" t="s">
        <v>80</v>
      </c>
      <c r="G46" s="22">
        <v>5</v>
      </c>
      <c r="H46" s="22">
        <v>5</v>
      </c>
      <c r="I46" s="22">
        <v>0</v>
      </c>
      <c r="J46" s="22"/>
      <c r="K46" s="22"/>
      <c r="L46" s="25"/>
      <c r="M46" s="28"/>
      <c r="N46" s="19"/>
      <c r="O46" s="19"/>
      <c r="P46" s="19"/>
      <c r="Q46" s="19"/>
      <c r="R46" s="19"/>
      <c r="S46" s="19"/>
      <c r="T46" s="12">
        <v>564.3</v>
      </c>
      <c r="U46" s="1">
        <v>0</v>
      </c>
      <c r="V46" s="1">
        <v>564.3</v>
      </c>
      <c r="W46" s="1">
        <v>0</v>
      </c>
      <c r="X46" s="1">
        <v>0</v>
      </c>
      <c r="Y46" s="1">
        <v>0</v>
      </c>
      <c r="Z46" s="1">
        <v>1264</v>
      </c>
      <c r="AA46" s="1">
        <v>1344</v>
      </c>
      <c r="AB46" s="1">
        <v>0</v>
      </c>
      <c r="AC46" s="1">
        <v>0</v>
      </c>
      <c r="AD46" s="1">
        <v>0</v>
      </c>
      <c r="AE46" s="1">
        <v>0</v>
      </c>
      <c r="AF46" s="1">
        <v>4051</v>
      </c>
      <c r="AI46" s="1">
        <v>0</v>
      </c>
      <c r="AJ46" s="1">
        <v>0</v>
      </c>
      <c r="AL46" s="1">
        <v>0</v>
      </c>
      <c r="AM46" s="1">
        <v>0</v>
      </c>
      <c r="AN46" s="1">
        <v>963.7</v>
      </c>
      <c r="AO46" s="1">
        <v>14050</v>
      </c>
      <c r="AP46" s="1">
        <v>4344</v>
      </c>
      <c r="AQ46" s="1">
        <v>2482</v>
      </c>
      <c r="AR46" s="1">
        <v>3640.5</v>
      </c>
      <c r="AS46" s="1">
        <v>3640.5</v>
      </c>
      <c r="AT46" s="1">
        <v>3640.5</v>
      </c>
      <c r="AU46" s="1">
        <v>0</v>
      </c>
      <c r="AV46" s="1">
        <v>3640.5</v>
      </c>
      <c r="AW46" s="1">
        <v>0</v>
      </c>
      <c r="AX46" s="1">
        <v>3640.5</v>
      </c>
      <c r="AY46" s="1">
        <v>0</v>
      </c>
      <c r="AZ46" s="1">
        <v>3640.5</v>
      </c>
      <c r="BA46" s="1">
        <v>0</v>
      </c>
      <c r="BB46" s="1">
        <v>3640.5</v>
      </c>
      <c r="BD46" s="1">
        <v>2471.2</v>
      </c>
      <c r="BF46" s="1">
        <v>936</v>
      </c>
      <c r="BI46" s="1" t="s">
        <v>69</v>
      </c>
      <c r="BJ46" s="1" t="s">
        <v>80</v>
      </c>
      <c r="BK46" s="1">
        <v>1241</v>
      </c>
      <c r="BL46" s="1">
        <f t="shared" si="0"/>
        <v>4362.4349999999995</v>
      </c>
      <c r="BN46" s="1">
        <v>0.7</v>
      </c>
      <c r="BO46" s="4">
        <v>4158616.97</v>
      </c>
      <c r="BP46" s="5" t="s">
        <v>67</v>
      </c>
      <c r="BQ46" s="6" t="s">
        <v>67</v>
      </c>
      <c r="BR46" s="1">
        <v>3640.7</v>
      </c>
      <c r="BS46" s="1">
        <v>1808.4</v>
      </c>
      <c r="BT46" s="4">
        <v>3640.7</v>
      </c>
      <c r="BU46" s="4">
        <v>1071.1</v>
      </c>
      <c r="BV46" s="4">
        <f t="shared" si="1"/>
        <v>2569.6</v>
      </c>
      <c r="BW46" s="9">
        <f t="shared" si="2"/>
        <v>-0.1999999999998181</v>
      </c>
      <c r="BX46" s="9"/>
      <c r="BY46" s="9"/>
      <c r="BZ46" s="4">
        <f t="shared" si="3"/>
        <v>0</v>
      </c>
      <c r="CB46" s="9">
        <f t="shared" si="4"/>
        <v>29.42016645150658</v>
      </c>
      <c r="CC46" s="10">
        <f t="shared" si="5"/>
        <v>0</v>
      </c>
    </row>
    <row r="47" spans="1:81" ht="12.75">
      <c r="A47" s="22">
        <v>43</v>
      </c>
      <c r="B47" s="22" t="s">
        <v>101</v>
      </c>
      <c r="C47" s="24" t="s">
        <v>82</v>
      </c>
      <c r="D47" s="22">
        <v>1969</v>
      </c>
      <c r="E47" s="22" t="s">
        <v>76</v>
      </c>
      <c r="F47" s="22" t="s">
        <v>68</v>
      </c>
      <c r="G47" s="22">
        <v>6</v>
      </c>
      <c r="H47" s="22">
        <v>5</v>
      </c>
      <c r="I47" s="22">
        <v>0</v>
      </c>
      <c r="J47" s="22"/>
      <c r="K47" s="22"/>
      <c r="L47" s="22"/>
      <c r="M47" s="28"/>
      <c r="N47" s="19"/>
      <c r="O47" s="19"/>
      <c r="P47" s="19"/>
      <c r="Q47" s="19"/>
      <c r="R47" s="19"/>
      <c r="S47" s="19"/>
      <c r="T47" s="12">
        <v>490.3</v>
      </c>
      <c r="U47" s="1">
        <v>0</v>
      </c>
      <c r="V47" s="1">
        <v>490.3</v>
      </c>
      <c r="W47" s="1">
        <v>0</v>
      </c>
      <c r="X47" s="1">
        <v>0</v>
      </c>
      <c r="Y47" s="1">
        <v>0</v>
      </c>
      <c r="Z47" s="1">
        <v>1173</v>
      </c>
      <c r="AA47" s="1">
        <v>347</v>
      </c>
      <c r="AB47" s="1">
        <v>319</v>
      </c>
      <c r="AC47" s="1">
        <v>0</v>
      </c>
      <c r="AD47" s="1">
        <v>35</v>
      </c>
      <c r="AE47" s="1">
        <v>0</v>
      </c>
      <c r="AF47" s="1">
        <v>4527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914.8</v>
      </c>
      <c r="AO47" s="1">
        <v>15265</v>
      </c>
      <c r="AP47" s="1">
        <v>0</v>
      </c>
      <c r="AQ47" s="1">
        <v>2498</v>
      </c>
      <c r="AR47" s="1">
        <v>4403.3</v>
      </c>
      <c r="AS47" s="1">
        <v>4403.3</v>
      </c>
      <c r="AT47" s="1">
        <v>4403.3</v>
      </c>
      <c r="AU47" s="1">
        <v>0</v>
      </c>
      <c r="AV47" s="1">
        <v>4403.3</v>
      </c>
      <c r="AW47" s="1">
        <v>0</v>
      </c>
      <c r="AX47" s="1">
        <v>4403.3</v>
      </c>
      <c r="AY47" s="1">
        <v>0</v>
      </c>
      <c r="AZ47" s="1">
        <v>4403.3</v>
      </c>
      <c r="BA47" s="1">
        <v>0</v>
      </c>
      <c r="BB47" s="1">
        <v>4403.3</v>
      </c>
      <c r="BD47" s="1">
        <v>3059.6</v>
      </c>
      <c r="BI47" s="1" t="s">
        <v>76</v>
      </c>
      <c r="BJ47" s="1" t="s">
        <v>68</v>
      </c>
      <c r="BK47" s="1">
        <v>1110</v>
      </c>
      <c r="BL47" s="1">
        <f t="shared" si="0"/>
        <v>4623.935</v>
      </c>
      <c r="BN47" s="1">
        <v>0.7</v>
      </c>
      <c r="BO47" s="4">
        <v>4609007.13</v>
      </c>
      <c r="BP47" s="5" t="s">
        <v>67</v>
      </c>
      <c r="BQ47" s="6" t="s">
        <v>67</v>
      </c>
      <c r="BR47" s="1">
        <v>4403.3</v>
      </c>
      <c r="BS47" s="1">
        <v>2204.7</v>
      </c>
      <c r="BT47" s="4">
        <v>4403.3</v>
      </c>
      <c r="BU47" s="4">
        <v>1815.3</v>
      </c>
      <c r="BV47" s="4">
        <f t="shared" si="1"/>
        <v>2588</v>
      </c>
      <c r="BW47" s="9">
        <f t="shared" si="2"/>
        <v>0</v>
      </c>
      <c r="BX47" s="9"/>
      <c r="BY47" s="9"/>
      <c r="BZ47" s="4">
        <f t="shared" si="3"/>
        <v>0</v>
      </c>
      <c r="CB47" s="9">
        <f t="shared" si="4"/>
        <v>41.22589875774987</v>
      </c>
      <c r="CC47" s="10">
        <f t="shared" si="5"/>
        <v>0</v>
      </c>
    </row>
    <row r="48" spans="1:81" ht="12.75">
      <c r="A48" s="22">
        <v>44</v>
      </c>
      <c r="B48" s="22" t="s">
        <v>101</v>
      </c>
      <c r="C48" s="24" t="s">
        <v>105</v>
      </c>
      <c r="D48" s="22">
        <v>1969</v>
      </c>
      <c r="E48" s="22" t="s">
        <v>76</v>
      </c>
      <c r="F48" s="22" t="s">
        <v>68</v>
      </c>
      <c r="G48" s="22">
        <v>6</v>
      </c>
      <c r="H48" s="22">
        <v>5</v>
      </c>
      <c r="I48" s="22">
        <v>0</v>
      </c>
      <c r="J48" s="22"/>
      <c r="K48" s="22"/>
      <c r="L48" s="22"/>
      <c r="M48" s="28"/>
      <c r="N48" s="19"/>
      <c r="O48" s="19"/>
      <c r="P48" s="19"/>
      <c r="Q48" s="19"/>
      <c r="R48" s="19"/>
      <c r="S48" s="19"/>
      <c r="T48" s="12">
        <v>493.2</v>
      </c>
      <c r="U48" s="1">
        <v>0</v>
      </c>
      <c r="V48" s="1">
        <v>493.2</v>
      </c>
      <c r="Z48" s="1">
        <v>1152</v>
      </c>
      <c r="AA48" s="1">
        <v>388</v>
      </c>
      <c r="AB48" s="1">
        <v>279</v>
      </c>
      <c r="AC48" s="1">
        <v>0</v>
      </c>
      <c r="AD48" s="1">
        <v>464</v>
      </c>
      <c r="AF48" s="1">
        <v>4782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909.4</v>
      </c>
      <c r="AO48" s="1">
        <v>15542</v>
      </c>
      <c r="AP48" s="1">
        <v>0</v>
      </c>
      <c r="AQ48" s="1">
        <v>2598</v>
      </c>
      <c r="AR48" s="1">
        <v>4383.9</v>
      </c>
      <c r="AS48" s="1">
        <v>4383.9</v>
      </c>
      <c r="AT48" s="1">
        <v>4383.9</v>
      </c>
      <c r="AU48" s="1">
        <v>0</v>
      </c>
      <c r="AV48" s="1">
        <v>4383.9</v>
      </c>
      <c r="AW48" s="1">
        <v>0</v>
      </c>
      <c r="AX48" s="1">
        <v>4383.9</v>
      </c>
      <c r="AY48" s="1">
        <v>0</v>
      </c>
      <c r="AZ48" s="1">
        <v>4383.9</v>
      </c>
      <c r="BA48" s="1">
        <v>0</v>
      </c>
      <c r="BB48" s="1">
        <v>4383.9</v>
      </c>
      <c r="BD48" s="1">
        <v>3054.2</v>
      </c>
      <c r="BI48" s="1" t="s">
        <v>76</v>
      </c>
      <c r="BJ48" s="1" t="s">
        <v>68</v>
      </c>
      <c r="BK48" s="1">
        <v>1106</v>
      </c>
      <c r="BL48" s="1">
        <f t="shared" si="0"/>
        <v>4605.839999999999</v>
      </c>
      <c r="BN48" s="1">
        <v>0.7</v>
      </c>
      <c r="BO48" s="4">
        <v>4530479.34</v>
      </c>
      <c r="BP48" s="5" t="s">
        <v>67</v>
      </c>
      <c r="BQ48" s="6" t="s">
        <v>67</v>
      </c>
      <c r="BR48" s="1">
        <v>4383.8</v>
      </c>
      <c r="BS48" s="1">
        <v>2039.4</v>
      </c>
      <c r="BT48" s="4">
        <v>4383.8</v>
      </c>
      <c r="BU48" s="4">
        <v>1686</v>
      </c>
      <c r="BV48" s="4">
        <f t="shared" si="1"/>
        <v>2697.8</v>
      </c>
      <c r="BW48" s="9">
        <f t="shared" si="2"/>
        <v>0.0999999999994543</v>
      </c>
      <c r="BX48" s="9"/>
      <c r="BY48" s="9"/>
      <c r="BZ48" s="4">
        <f t="shared" si="3"/>
        <v>0</v>
      </c>
      <c r="CB48" s="9">
        <f t="shared" si="4"/>
        <v>38.459783749258634</v>
      </c>
      <c r="CC48" s="10">
        <f t="shared" si="5"/>
        <v>0</v>
      </c>
    </row>
    <row r="49" spans="1:81" ht="12.75">
      <c r="A49" s="22">
        <v>45</v>
      </c>
      <c r="B49" s="22" t="s">
        <v>101</v>
      </c>
      <c r="C49" s="24">
        <v>12</v>
      </c>
      <c r="D49" s="22">
        <v>1979</v>
      </c>
      <c r="E49" s="22" t="s">
        <v>69</v>
      </c>
      <c r="F49" s="22" t="s">
        <v>80</v>
      </c>
      <c r="G49" s="22">
        <v>1</v>
      </c>
      <c r="H49" s="22">
        <v>9</v>
      </c>
      <c r="I49" s="22">
        <v>1</v>
      </c>
      <c r="J49" s="22" t="s">
        <v>128</v>
      </c>
      <c r="K49" s="22" t="s">
        <v>129</v>
      </c>
      <c r="L49" s="22">
        <v>84.875</v>
      </c>
      <c r="M49" s="28">
        <v>84.875</v>
      </c>
      <c r="N49" s="19"/>
      <c r="O49" s="19"/>
      <c r="P49" s="19"/>
      <c r="Q49" s="19"/>
      <c r="R49" s="19"/>
      <c r="S49" s="19"/>
      <c r="T49" s="12">
        <v>149.1</v>
      </c>
      <c r="U49" s="1">
        <v>114.8</v>
      </c>
      <c r="W49" s="1">
        <v>149.1</v>
      </c>
      <c r="X49" s="1">
        <v>0</v>
      </c>
      <c r="Y49" s="1">
        <v>0</v>
      </c>
      <c r="Z49" s="1">
        <v>743</v>
      </c>
      <c r="AA49" s="1">
        <v>812</v>
      </c>
      <c r="AB49" s="1">
        <v>139</v>
      </c>
      <c r="AC49" s="1">
        <v>710</v>
      </c>
      <c r="AD49" s="1">
        <v>0</v>
      </c>
      <c r="AE49" s="1">
        <v>0</v>
      </c>
      <c r="AF49" s="1">
        <v>3752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N49" s="1">
        <v>274</v>
      </c>
      <c r="AO49" s="1">
        <v>9555</v>
      </c>
      <c r="AP49" s="1">
        <v>1395</v>
      </c>
      <c r="AQ49" s="1">
        <v>580</v>
      </c>
      <c r="AR49" s="1">
        <v>2292.6</v>
      </c>
      <c r="AS49" s="1">
        <v>2292.6</v>
      </c>
      <c r="AT49" s="1">
        <v>2292.6</v>
      </c>
      <c r="AU49" s="1">
        <v>0</v>
      </c>
      <c r="AV49" s="1">
        <v>2292.6</v>
      </c>
      <c r="AW49" s="1">
        <v>0</v>
      </c>
      <c r="AX49" s="1">
        <v>2292.6</v>
      </c>
      <c r="AY49" s="1">
        <v>0</v>
      </c>
      <c r="AZ49" s="1">
        <v>2292.6</v>
      </c>
      <c r="BA49" s="1">
        <v>0</v>
      </c>
      <c r="BB49" s="1">
        <v>2292.6</v>
      </c>
      <c r="BD49" s="1">
        <v>1352.4</v>
      </c>
      <c r="BE49" s="1">
        <v>281.3</v>
      </c>
      <c r="BI49" s="1" t="s">
        <v>69</v>
      </c>
      <c r="BJ49" s="1" t="s">
        <v>80</v>
      </c>
      <c r="BK49" s="1">
        <v>388</v>
      </c>
      <c r="BL49" s="1">
        <f t="shared" si="0"/>
        <v>2557.745</v>
      </c>
      <c r="BN49" s="1">
        <v>0.7</v>
      </c>
      <c r="BO49" s="4">
        <v>5787124.49</v>
      </c>
      <c r="BP49" s="5" t="s">
        <v>67</v>
      </c>
      <c r="BQ49" s="6" t="s">
        <v>67</v>
      </c>
      <c r="BR49" s="1">
        <v>2292.6</v>
      </c>
      <c r="BS49" s="1">
        <v>1453.6</v>
      </c>
      <c r="BT49" s="4">
        <v>2292.6</v>
      </c>
      <c r="BU49" s="4">
        <v>590.9</v>
      </c>
      <c r="BV49" s="4">
        <f t="shared" si="1"/>
        <v>1701.6999999999998</v>
      </c>
      <c r="BW49" s="9">
        <f t="shared" si="2"/>
        <v>0</v>
      </c>
      <c r="BX49" s="9"/>
      <c r="BY49" s="9"/>
      <c r="BZ49" s="4">
        <f t="shared" si="3"/>
        <v>0</v>
      </c>
      <c r="CB49" s="9">
        <f t="shared" si="4"/>
        <v>25.77423013172817</v>
      </c>
      <c r="CC49" s="10">
        <f t="shared" si="5"/>
        <v>21.875877824304283</v>
      </c>
    </row>
    <row r="50" spans="1:81" ht="12.75">
      <c r="A50" s="22">
        <v>46</v>
      </c>
      <c r="B50" s="22" t="s">
        <v>106</v>
      </c>
      <c r="C50" s="24" t="s">
        <v>107</v>
      </c>
      <c r="D50" s="22">
        <v>1952</v>
      </c>
      <c r="E50" s="22" t="s">
        <v>100</v>
      </c>
      <c r="F50" s="22" t="s">
        <v>71</v>
      </c>
      <c r="G50" s="22">
        <v>2</v>
      </c>
      <c r="H50" s="22">
        <v>2</v>
      </c>
      <c r="I50" s="22">
        <v>0</v>
      </c>
      <c r="J50" s="22"/>
      <c r="K50" s="22"/>
      <c r="L50" s="22"/>
      <c r="M50" s="28"/>
      <c r="N50" s="19"/>
      <c r="O50" s="19"/>
      <c r="P50" s="19"/>
      <c r="Q50" s="19"/>
      <c r="R50" s="19"/>
      <c r="S50" s="19"/>
      <c r="T50" s="12">
        <v>82</v>
      </c>
      <c r="U50" s="1">
        <v>0</v>
      </c>
      <c r="V50" s="1">
        <v>82</v>
      </c>
      <c r="W50" s="1">
        <v>0</v>
      </c>
      <c r="Y50" s="1">
        <v>0</v>
      </c>
      <c r="Z50" s="1">
        <v>553</v>
      </c>
      <c r="AA50" s="1">
        <v>79</v>
      </c>
      <c r="AB50" s="1">
        <v>139</v>
      </c>
      <c r="AC50" s="1">
        <v>0</v>
      </c>
      <c r="AD50" s="1">
        <v>147</v>
      </c>
      <c r="AF50" s="1">
        <v>1141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3456</v>
      </c>
      <c r="AP50" s="1">
        <v>0</v>
      </c>
      <c r="AQ50" s="1">
        <v>0</v>
      </c>
      <c r="AR50" s="1">
        <v>912.7</v>
      </c>
      <c r="AS50" s="1">
        <v>912.7</v>
      </c>
      <c r="AT50" s="1">
        <v>912.7</v>
      </c>
      <c r="AU50" s="1">
        <v>912.7</v>
      </c>
      <c r="AW50" s="1">
        <v>0</v>
      </c>
      <c r="AX50" s="1">
        <v>912.7</v>
      </c>
      <c r="AY50" s="1">
        <v>0</v>
      </c>
      <c r="AZ50" s="1">
        <v>912.7</v>
      </c>
      <c r="BA50" s="1">
        <v>0</v>
      </c>
      <c r="BB50" s="1">
        <v>912.7</v>
      </c>
      <c r="BD50" s="1">
        <v>607.5</v>
      </c>
      <c r="BI50" s="1" t="s">
        <v>100</v>
      </c>
      <c r="BJ50" s="1" t="s">
        <v>71</v>
      </c>
      <c r="BK50" s="1">
        <v>888</v>
      </c>
      <c r="BL50" s="1">
        <f t="shared" si="0"/>
        <v>949.6</v>
      </c>
      <c r="BN50" s="1">
        <v>2</v>
      </c>
      <c r="BO50" s="4">
        <v>814229.33</v>
      </c>
      <c r="BQ50" s="6" t="s">
        <v>67</v>
      </c>
      <c r="BR50" s="1">
        <v>913.1</v>
      </c>
      <c r="BS50" s="1">
        <v>272.5</v>
      </c>
      <c r="BT50" s="4">
        <v>913.1</v>
      </c>
      <c r="BU50" s="4">
        <v>557.2</v>
      </c>
      <c r="BV50" s="4">
        <f t="shared" si="1"/>
        <v>355.9</v>
      </c>
      <c r="BW50" s="9">
        <f t="shared" si="2"/>
        <v>-0.39999999999997726</v>
      </c>
      <c r="BX50" s="9"/>
      <c r="BY50" s="9"/>
      <c r="BZ50" s="4">
        <f t="shared" si="3"/>
        <v>0</v>
      </c>
      <c r="CB50" s="9">
        <f t="shared" si="4"/>
        <v>61.02288905924872</v>
      </c>
      <c r="CC50" s="10">
        <f t="shared" si="5"/>
        <v>0</v>
      </c>
    </row>
    <row r="51" spans="1:81" ht="12.75">
      <c r="A51" s="22">
        <v>47</v>
      </c>
      <c r="B51" s="22" t="s">
        <v>106</v>
      </c>
      <c r="C51" s="24">
        <v>13</v>
      </c>
      <c r="D51" s="22">
        <v>1952</v>
      </c>
      <c r="E51" s="22" t="s">
        <v>100</v>
      </c>
      <c r="F51" s="22" t="s">
        <v>71</v>
      </c>
      <c r="G51" s="22">
        <v>2</v>
      </c>
      <c r="H51" s="22">
        <v>2</v>
      </c>
      <c r="I51" s="22">
        <v>0</v>
      </c>
      <c r="J51" s="22"/>
      <c r="K51" s="22"/>
      <c r="L51" s="22"/>
      <c r="M51" s="28"/>
      <c r="N51" s="19"/>
      <c r="O51" s="19"/>
      <c r="P51" s="19"/>
      <c r="Q51" s="19"/>
      <c r="R51" s="19"/>
      <c r="S51" s="19"/>
      <c r="T51" s="12">
        <v>85</v>
      </c>
      <c r="U51" s="1">
        <v>0</v>
      </c>
      <c r="V51" s="1">
        <v>85</v>
      </c>
      <c r="W51" s="1">
        <v>0</v>
      </c>
      <c r="X51" s="1">
        <v>0</v>
      </c>
      <c r="Y51" s="1">
        <v>0</v>
      </c>
      <c r="Z51" s="1">
        <v>568</v>
      </c>
      <c r="AA51" s="1">
        <v>163</v>
      </c>
      <c r="AB51" s="1">
        <v>424</v>
      </c>
      <c r="AC51" s="1">
        <v>0</v>
      </c>
      <c r="AD51" s="1">
        <v>121</v>
      </c>
      <c r="AE51" s="1">
        <v>0</v>
      </c>
      <c r="AF51" s="1">
        <v>3139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199.4</v>
      </c>
      <c r="AO51" s="1">
        <v>3584</v>
      </c>
      <c r="AP51" s="1">
        <v>0</v>
      </c>
      <c r="AQ51" s="1">
        <v>772</v>
      </c>
      <c r="AR51" s="1">
        <v>929.6</v>
      </c>
      <c r="AS51" s="1">
        <v>929.6</v>
      </c>
      <c r="AT51" s="1">
        <v>929.6</v>
      </c>
      <c r="AU51" s="1">
        <v>929.6</v>
      </c>
      <c r="AV51" s="1">
        <v>0</v>
      </c>
      <c r="AW51" s="1">
        <v>0</v>
      </c>
      <c r="AX51" s="1">
        <v>929.6</v>
      </c>
      <c r="AY51" s="1">
        <v>0</v>
      </c>
      <c r="AZ51" s="1">
        <v>929.6</v>
      </c>
      <c r="BA51" s="1">
        <v>0</v>
      </c>
      <c r="BB51" s="1">
        <v>929.6</v>
      </c>
      <c r="BD51" s="1">
        <v>617.1</v>
      </c>
      <c r="BI51" s="1" t="s">
        <v>100</v>
      </c>
      <c r="BJ51" s="1" t="s">
        <v>71</v>
      </c>
      <c r="BK51" s="1">
        <v>881</v>
      </c>
      <c r="BL51" s="1">
        <f t="shared" si="0"/>
        <v>967.85</v>
      </c>
      <c r="BN51" s="1">
        <v>2</v>
      </c>
      <c r="BO51" s="4">
        <v>814217.4</v>
      </c>
      <c r="BQ51" s="6" t="s">
        <v>67</v>
      </c>
      <c r="BR51" s="1">
        <v>929.4</v>
      </c>
      <c r="BS51" s="1">
        <v>317.9</v>
      </c>
      <c r="BT51" s="4">
        <v>929.4</v>
      </c>
      <c r="BU51" s="4">
        <v>551.9</v>
      </c>
      <c r="BV51" s="4">
        <f t="shared" si="1"/>
        <v>377.5</v>
      </c>
      <c r="BW51" s="9">
        <f t="shared" si="2"/>
        <v>0.20000000000004547</v>
      </c>
      <c r="BX51" s="9"/>
      <c r="BY51" s="9"/>
      <c r="BZ51" s="4">
        <f t="shared" si="3"/>
        <v>0</v>
      </c>
      <c r="CB51" s="9">
        <f t="shared" si="4"/>
        <v>59.382397245534754</v>
      </c>
      <c r="CC51" s="10">
        <f t="shared" si="5"/>
        <v>0</v>
      </c>
    </row>
    <row r="52" spans="1:81" ht="12.75">
      <c r="A52" s="22">
        <v>48</v>
      </c>
      <c r="B52" s="22" t="s">
        <v>106</v>
      </c>
      <c r="C52" s="24">
        <v>15</v>
      </c>
      <c r="D52" s="22">
        <v>1952</v>
      </c>
      <c r="E52" s="22" t="s">
        <v>100</v>
      </c>
      <c r="F52" s="22" t="s">
        <v>71</v>
      </c>
      <c r="G52" s="22">
        <v>2</v>
      </c>
      <c r="H52" s="22">
        <v>2</v>
      </c>
      <c r="I52" s="22">
        <v>0</v>
      </c>
      <c r="J52" s="22"/>
      <c r="K52" s="22"/>
      <c r="L52" s="22"/>
      <c r="M52" s="28"/>
      <c r="N52" s="19"/>
      <c r="O52" s="19"/>
      <c r="P52" s="19"/>
      <c r="Q52" s="19"/>
      <c r="R52" s="19"/>
      <c r="S52" s="19"/>
      <c r="T52" s="12">
        <v>81.7</v>
      </c>
      <c r="U52" s="1">
        <v>0</v>
      </c>
      <c r="V52" s="1">
        <v>81.7</v>
      </c>
      <c r="W52" s="1">
        <v>0</v>
      </c>
      <c r="X52" s="1">
        <v>0</v>
      </c>
      <c r="Y52" s="1">
        <v>0</v>
      </c>
      <c r="Z52" s="1">
        <v>544</v>
      </c>
      <c r="AA52" s="1">
        <v>295</v>
      </c>
      <c r="AB52" s="1">
        <v>209</v>
      </c>
      <c r="AC52" s="1">
        <v>0</v>
      </c>
      <c r="AD52" s="1">
        <v>120</v>
      </c>
      <c r="AE52" s="1">
        <v>18</v>
      </c>
      <c r="AF52" s="1">
        <v>2072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3484</v>
      </c>
      <c r="AP52" s="1">
        <v>0</v>
      </c>
      <c r="AQ52" s="1">
        <v>0</v>
      </c>
      <c r="AR52" s="1">
        <v>913.6</v>
      </c>
      <c r="AS52" s="1">
        <v>913.6</v>
      </c>
      <c r="AT52" s="1">
        <v>913.6</v>
      </c>
      <c r="AU52" s="1">
        <v>913.6</v>
      </c>
      <c r="AW52" s="1">
        <v>0</v>
      </c>
      <c r="AX52" s="1">
        <v>913.6</v>
      </c>
      <c r="AY52" s="1">
        <v>0</v>
      </c>
      <c r="AZ52" s="1">
        <v>913.6</v>
      </c>
      <c r="BA52" s="1">
        <v>0</v>
      </c>
      <c r="BB52" s="1">
        <v>913.6</v>
      </c>
      <c r="BD52" s="1">
        <v>610.5</v>
      </c>
      <c r="BI52" s="1" t="s">
        <v>100</v>
      </c>
      <c r="BJ52" s="1" t="s">
        <v>71</v>
      </c>
      <c r="BK52" s="1">
        <v>879</v>
      </c>
      <c r="BL52" s="1">
        <f t="shared" si="0"/>
        <v>950.365</v>
      </c>
      <c r="BN52" s="1">
        <v>2</v>
      </c>
      <c r="BO52" s="4">
        <v>895962.44</v>
      </c>
      <c r="BQ52" s="6" t="s">
        <v>67</v>
      </c>
      <c r="BR52" s="1">
        <v>913.6</v>
      </c>
      <c r="BS52" s="1">
        <v>180</v>
      </c>
      <c r="BT52" s="4">
        <v>913.5</v>
      </c>
      <c r="BU52" s="4">
        <v>710.6</v>
      </c>
      <c r="BV52" s="4">
        <f t="shared" si="1"/>
        <v>202.89999999999998</v>
      </c>
      <c r="BW52" s="9">
        <f t="shared" si="2"/>
        <v>0.10000000000002274</v>
      </c>
      <c r="BX52" s="9"/>
      <c r="BY52" s="9"/>
      <c r="BZ52" s="4">
        <f t="shared" si="3"/>
        <v>0.10000000000002274</v>
      </c>
      <c r="CB52" s="9">
        <f t="shared" si="4"/>
        <v>77.7887246852764</v>
      </c>
      <c r="CC52" s="10">
        <f t="shared" si="5"/>
        <v>0</v>
      </c>
    </row>
    <row r="53" spans="1:81" ht="12.75">
      <c r="A53" s="22">
        <v>49</v>
      </c>
      <c r="B53" s="22" t="s">
        <v>106</v>
      </c>
      <c r="C53" s="24" t="s">
        <v>108</v>
      </c>
      <c r="D53" s="22">
        <v>1952</v>
      </c>
      <c r="E53" s="22" t="s">
        <v>100</v>
      </c>
      <c r="F53" s="22" t="s">
        <v>71</v>
      </c>
      <c r="G53" s="22">
        <v>2</v>
      </c>
      <c r="H53" s="22">
        <v>2</v>
      </c>
      <c r="I53" s="22">
        <v>0</v>
      </c>
      <c r="J53" s="22"/>
      <c r="K53" s="22"/>
      <c r="L53" s="22"/>
      <c r="M53" s="28"/>
      <c r="N53" s="19"/>
      <c r="O53" s="19"/>
      <c r="P53" s="19"/>
      <c r="Q53" s="19"/>
      <c r="R53" s="19"/>
      <c r="S53" s="19"/>
      <c r="T53" s="12">
        <v>79.1</v>
      </c>
      <c r="U53" s="1">
        <v>0</v>
      </c>
      <c r="V53" s="1">
        <v>79.1</v>
      </c>
      <c r="W53" s="1">
        <v>0</v>
      </c>
      <c r="X53" s="1">
        <v>0</v>
      </c>
      <c r="Y53" s="1">
        <v>0</v>
      </c>
      <c r="Z53" s="1">
        <v>554</v>
      </c>
      <c r="AA53" s="1">
        <v>84</v>
      </c>
      <c r="AB53" s="1">
        <v>87</v>
      </c>
      <c r="AC53" s="1">
        <v>0</v>
      </c>
      <c r="AD53" s="1">
        <v>143</v>
      </c>
      <c r="AE53" s="1">
        <v>0</v>
      </c>
      <c r="AF53" s="1">
        <v>775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3461</v>
      </c>
      <c r="AP53" s="1">
        <v>0</v>
      </c>
      <c r="AQ53" s="1">
        <v>0</v>
      </c>
      <c r="AR53" s="1">
        <v>912.7</v>
      </c>
      <c r="AS53" s="1">
        <v>912.7</v>
      </c>
      <c r="AT53" s="1">
        <v>912.7</v>
      </c>
      <c r="AU53" s="1">
        <v>912.7</v>
      </c>
      <c r="AW53" s="1">
        <v>0</v>
      </c>
      <c r="AX53" s="1">
        <v>912.7</v>
      </c>
      <c r="AY53" s="1">
        <v>0</v>
      </c>
      <c r="AZ53" s="1">
        <v>912.7</v>
      </c>
      <c r="BA53" s="1">
        <v>0</v>
      </c>
      <c r="BB53" s="1">
        <v>912.7</v>
      </c>
      <c r="BD53" s="1">
        <v>607.9</v>
      </c>
      <c r="BI53" s="1" t="s">
        <v>100</v>
      </c>
      <c r="BJ53" s="1" t="s">
        <v>71</v>
      </c>
      <c r="BK53" s="1">
        <v>877</v>
      </c>
      <c r="BL53" s="1">
        <f t="shared" si="0"/>
        <v>948.2950000000001</v>
      </c>
      <c r="BN53" s="1">
        <v>2</v>
      </c>
      <c r="BO53" s="4">
        <v>814217.4</v>
      </c>
      <c r="BQ53" s="6" t="s">
        <v>67</v>
      </c>
      <c r="BR53" s="1">
        <v>913.5</v>
      </c>
      <c r="BS53" s="1">
        <v>263.8</v>
      </c>
      <c r="BT53" s="4">
        <v>913.5</v>
      </c>
      <c r="BU53" s="4">
        <v>649.7</v>
      </c>
      <c r="BV53" s="4">
        <f t="shared" si="1"/>
        <v>263.79999999999995</v>
      </c>
      <c r="BW53" s="9">
        <f t="shared" si="2"/>
        <v>-0.7999999999999545</v>
      </c>
      <c r="BX53" s="9"/>
      <c r="BY53" s="9"/>
      <c r="BZ53" s="4">
        <f t="shared" si="3"/>
        <v>0</v>
      </c>
      <c r="CB53" s="9">
        <f t="shared" si="4"/>
        <v>71.12205801860975</v>
      </c>
      <c r="CC53" s="10">
        <f t="shared" si="5"/>
        <v>0</v>
      </c>
    </row>
    <row r="54" spans="1:81" ht="12.75">
      <c r="A54" s="22">
        <v>50</v>
      </c>
      <c r="B54" s="22" t="s">
        <v>106</v>
      </c>
      <c r="C54" s="24">
        <v>19</v>
      </c>
      <c r="D54" s="22">
        <v>1990</v>
      </c>
      <c r="E54" s="22" t="s">
        <v>69</v>
      </c>
      <c r="F54" s="22" t="s">
        <v>68</v>
      </c>
      <c r="G54" s="22">
        <v>2</v>
      </c>
      <c r="H54" s="22">
        <v>9</v>
      </c>
      <c r="I54" s="22">
        <v>2</v>
      </c>
      <c r="J54" s="22"/>
      <c r="K54" s="22"/>
      <c r="L54" s="22"/>
      <c r="M54" s="28"/>
      <c r="N54" s="19"/>
      <c r="O54" s="19"/>
      <c r="P54" s="19"/>
      <c r="Q54" s="19"/>
      <c r="R54" s="19"/>
      <c r="S54" s="19"/>
      <c r="T54" s="12">
        <v>525.5</v>
      </c>
      <c r="U54" s="1">
        <v>265.4</v>
      </c>
      <c r="W54" s="1">
        <v>525.5</v>
      </c>
      <c r="Z54" s="1">
        <v>1049</v>
      </c>
      <c r="AA54" s="1">
        <v>511.2</v>
      </c>
      <c r="AB54" s="1">
        <v>458.6</v>
      </c>
      <c r="AC54" s="1">
        <v>0</v>
      </c>
      <c r="AD54" s="1">
        <v>969.8</v>
      </c>
      <c r="AE54" s="1">
        <v>0</v>
      </c>
      <c r="AF54" s="1">
        <v>2726</v>
      </c>
      <c r="AG54" s="1">
        <v>0</v>
      </c>
      <c r="AH54" s="1">
        <v>0</v>
      </c>
      <c r="AI54" s="1">
        <v>0</v>
      </c>
      <c r="AO54" s="1">
        <v>22103.1</v>
      </c>
      <c r="AP54" s="1">
        <v>0</v>
      </c>
      <c r="AQ54" s="1">
        <v>3001</v>
      </c>
      <c r="AR54" s="1">
        <v>5550.7</v>
      </c>
      <c r="AS54" s="1">
        <v>5550.7</v>
      </c>
      <c r="AT54" s="1">
        <v>5550.7</v>
      </c>
      <c r="AU54" s="1">
        <v>0</v>
      </c>
      <c r="AV54" s="1">
        <v>5550.7</v>
      </c>
      <c r="AW54" s="1">
        <v>0</v>
      </c>
      <c r="AX54" s="1">
        <v>5550.7</v>
      </c>
      <c r="AY54" s="1">
        <v>0</v>
      </c>
      <c r="AZ54" s="1">
        <v>5550.7</v>
      </c>
      <c r="BA54" s="1">
        <v>0</v>
      </c>
      <c r="BB54" s="1">
        <v>5550.7</v>
      </c>
      <c r="BD54" s="1">
        <v>3281</v>
      </c>
      <c r="BF54" s="1">
        <v>707.1</v>
      </c>
      <c r="BI54" s="1" t="s">
        <v>69</v>
      </c>
      <c r="BJ54" s="1" t="s">
        <v>68</v>
      </c>
      <c r="BK54" s="1">
        <v>1007</v>
      </c>
      <c r="BL54" s="1">
        <f t="shared" si="0"/>
        <v>6273.424999999999</v>
      </c>
      <c r="BN54" s="1">
        <v>0.8</v>
      </c>
      <c r="BO54" s="4">
        <v>12218847.46</v>
      </c>
      <c r="BP54" s="5" t="s">
        <v>67</v>
      </c>
      <c r="BQ54" s="6" t="s">
        <v>67</v>
      </c>
      <c r="BR54" s="1">
        <v>5550.7</v>
      </c>
      <c r="BS54" s="1">
        <v>2193.2</v>
      </c>
      <c r="BT54" s="4">
        <v>5550.7</v>
      </c>
      <c r="BU54" s="4">
        <v>2779.6</v>
      </c>
      <c r="BV54" s="4">
        <f t="shared" si="1"/>
        <v>2771.1</v>
      </c>
      <c r="BW54" s="9">
        <f t="shared" si="2"/>
        <v>0</v>
      </c>
      <c r="BX54" s="9"/>
      <c r="BY54" s="9"/>
      <c r="BZ54" s="4">
        <f t="shared" si="3"/>
        <v>0</v>
      </c>
      <c r="CB54" s="9">
        <f t="shared" si="4"/>
        <v>50.07656691948763</v>
      </c>
      <c r="CC54" s="10">
        <f t="shared" si="5"/>
        <v>0</v>
      </c>
    </row>
    <row r="55" spans="1:81" ht="12.75">
      <c r="A55" s="22">
        <v>51</v>
      </c>
      <c r="B55" s="22" t="s">
        <v>106</v>
      </c>
      <c r="C55" s="24">
        <v>61</v>
      </c>
      <c r="D55" s="22">
        <v>1982</v>
      </c>
      <c r="E55" s="22" t="s">
        <v>76</v>
      </c>
      <c r="F55" s="22" t="s">
        <v>80</v>
      </c>
      <c r="G55" s="22">
        <v>6</v>
      </c>
      <c r="H55" s="22">
        <v>5</v>
      </c>
      <c r="I55" s="22"/>
      <c r="J55" s="22" t="s">
        <v>120</v>
      </c>
      <c r="K55" s="22">
        <v>1109.8</v>
      </c>
      <c r="L55" s="22">
        <v>1119.566</v>
      </c>
      <c r="M55" s="28">
        <f>1119.566+22.39</f>
        <v>1141.9560000000001</v>
      </c>
      <c r="N55" s="19"/>
      <c r="O55" s="19"/>
      <c r="P55" s="19"/>
      <c r="Q55" s="19"/>
      <c r="R55" s="19"/>
      <c r="S55" s="19"/>
      <c r="T55" s="1">
        <v>521</v>
      </c>
      <c r="V55" s="1">
        <v>521</v>
      </c>
      <c r="Z55" s="1">
        <v>1094</v>
      </c>
      <c r="AA55" s="1">
        <v>1542.2</v>
      </c>
      <c r="AB55" s="1">
        <v>96.6</v>
      </c>
      <c r="AF55" s="1">
        <v>7378</v>
      </c>
      <c r="AN55" s="1">
        <v>10121</v>
      </c>
      <c r="AO55" s="1">
        <v>14594</v>
      </c>
      <c r="AQ55" s="1">
        <v>2783</v>
      </c>
      <c r="AR55" s="1">
        <v>3911</v>
      </c>
      <c r="AS55" s="1">
        <v>3911</v>
      </c>
      <c r="AT55" s="1">
        <v>3911</v>
      </c>
      <c r="AV55" s="1">
        <v>3911</v>
      </c>
      <c r="AX55" s="1">
        <v>3911</v>
      </c>
      <c r="AZ55" s="1">
        <v>3911</v>
      </c>
      <c r="BB55" s="1">
        <v>3911</v>
      </c>
      <c r="BD55" s="1">
        <v>2676.7</v>
      </c>
      <c r="BI55" s="1" t="s">
        <v>76</v>
      </c>
      <c r="BJ55" s="1" t="s">
        <v>80</v>
      </c>
      <c r="BK55" s="1">
        <v>1094</v>
      </c>
      <c r="BL55" s="1">
        <f t="shared" si="0"/>
        <v>4145.45</v>
      </c>
      <c r="BP55" s="6" t="s">
        <v>67</v>
      </c>
      <c r="BQ55" s="6" t="s">
        <v>67</v>
      </c>
      <c r="BR55" s="1">
        <v>3910.6</v>
      </c>
      <c r="BS55" s="1">
        <v>1949.2</v>
      </c>
      <c r="BT55" s="4">
        <v>3909.7</v>
      </c>
      <c r="BU55" s="4">
        <v>1684.1</v>
      </c>
      <c r="BV55" s="4">
        <f t="shared" si="1"/>
        <v>2225.6</v>
      </c>
      <c r="BW55" s="9">
        <f t="shared" si="2"/>
        <v>1.300000000000182</v>
      </c>
      <c r="BX55" s="9"/>
      <c r="BY55" s="9"/>
      <c r="BZ55" s="4">
        <f t="shared" si="3"/>
        <v>0.900000000000091</v>
      </c>
      <c r="CB55" s="9">
        <f t="shared" si="4"/>
        <v>43.074916233982144</v>
      </c>
      <c r="CC55" s="10">
        <f t="shared" si="5"/>
        <v>482.25211668414454</v>
      </c>
    </row>
    <row r="56" spans="1:81" ht="12.75">
      <c r="A56" s="22">
        <v>52</v>
      </c>
      <c r="B56" s="22" t="s">
        <v>106</v>
      </c>
      <c r="C56" s="24" t="s">
        <v>109</v>
      </c>
      <c r="D56" s="22">
        <v>1987</v>
      </c>
      <c r="E56" s="22" t="s">
        <v>76</v>
      </c>
      <c r="F56" s="22" t="s">
        <v>80</v>
      </c>
      <c r="G56" s="22">
        <v>6</v>
      </c>
      <c r="H56" s="22">
        <v>5</v>
      </c>
      <c r="I56" s="22"/>
      <c r="J56" s="22"/>
      <c r="K56" s="22"/>
      <c r="L56" s="22"/>
      <c r="M56" s="28"/>
      <c r="N56" s="19"/>
      <c r="O56" s="19"/>
      <c r="P56" s="19"/>
      <c r="Q56" s="19"/>
      <c r="R56" s="19"/>
      <c r="S56" s="19"/>
      <c r="T56" s="1">
        <v>517</v>
      </c>
      <c r="V56" s="1">
        <v>517</v>
      </c>
      <c r="Z56" s="1">
        <v>1095</v>
      </c>
      <c r="AA56" s="1">
        <v>1011.4</v>
      </c>
      <c r="AB56" s="1">
        <v>88.2</v>
      </c>
      <c r="AC56" s="1">
        <v>243.3</v>
      </c>
      <c r="AE56" s="1">
        <v>1750</v>
      </c>
      <c r="AF56" s="1">
        <v>2021</v>
      </c>
      <c r="AN56" s="1">
        <v>1018.1</v>
      </c>
      <c r="AO56" s="1">
        <v>14253</v>
      </c>
      <c r="AQ56" s="1">
        <v>2800</v>
      </c>
      <c r="AR56" s="1">
        <v>3972.3</v>
      </c>
      <c r="AS56" s="1">
        <v>3972.3</v>
      </c>
      <c r="AT56" s="1">
        <v>3972.3</v>
      </c>
      <c r="AV56" s="1">
        <v>3972.3</v>
      </c>
      <c r="AX56" s="1">
        <v>3972.3</v>
      </c>
      <c r="AZ56" s="1">
        <v>3972.3</v>
      </c>
      <c r="BB56" s="1">
        <v>3972.3</v>
      </c>
      <c r="BD56" s="1">
        <v>2704.8</v>
      </c>
      <c r="BI56" s="1" t="s">
        <v>76</v>
      </c>
      <c r="BJ56" s="1" t="s">
        <v>80</v>
      </c>
      <c r="BK56" s="1">
        <v>1095</v>
      </c>
      <c r="BL56" s="1">
        <f t="shared" si="0"/>
        <v>4204.95</v>
      </c>
      <c r="BP56" s="6" t="s">
        <v>67</v>
      </c>
      <c r="BQ56" s="6" t="s">
        <v>67</v>
      </c>
      <c r="BR56" s="1">
        <v>3971.3</v>
      </c>
      <c r="BS56" s="1">
        <v>1690.5</v>
      </c>
      <c r="BT56" s="4">
        <v>3970.8</v>
      </c>
      <c r="BU56" s="4">
        <v>1568.3</v>
      </c>
      <c r="BV56" s="4">
        <f t="shared" si="1"/>
        <v>2402.5</v>
      </c>
      <c r="BW56" s="9">
        <f t="shared" si="2"/>
        <v>1.5</v>
      </c>
      <c r="BX56" s="9"/>
      <c r="BY56" s="9"/>
      <c r="BZ56" s="4">
        <f t="shared" si="3"/>
        <v>0.5</v>
      </c>
      <c r="CB56" s="9">
        <f t="shared" si="4"/>
        <v>39.495819482220206</v>
      </c>
      <c r="CC56" s="10">
        <f t="shared" si="5"/>
        <v>0</v>
      </c>
    </row>
    <row r="57" spans="1:81" ht="12.75">
      <c r="A57" s="22">
        <v>53</v>
      </c>
      <c r="B57" s="22" t="s">
        <v>106</v>
      </c>
      <c r="C57" s="24" t="s">
        <v>110</v>
      </c>
      <c r="D57" s="22">
        <v>1995</v>
      </c>
      <c r="E57" s="22" t="s">
        <v>76</v>
      </c>
      <c r="F57" s="22" t="s">
        <v>80</v>
      </c>
      <c r="G57" s="22">
        <v>4</v>
      </c>
      <c r="H57" s="22">
        <v>5</v>
      </c>
      <c r="I57" s="22"/>
      <c r="J57" s="22"/>
      <c r="K57" s="22"/>
      <c r="L57" s="22"/>
      <c r="M57" s="28"/>
      <c r="N57" s="19"/>
      <c r="O57" s="19"/>
      <c r="P57" s="19"/>
      <c r="Q57" s="19"/>
      <c r="R57" s="19"/>
      <c r="S57" s="19"/>
      <c r="T57" s="1">
        <f>669.6-173.3</f>
        <v>496.3</v>
      </c>
      <c r="U57" s="1">
        <v>173.3</v>
      </c>
      <c r="V57" s="1">
        <v>496.3</v>
      </c>
      <c r="Z57" s="1">
        <v>1136.5</v>
      </c>
      <c r="AA57" s="1">
        <v>1325.1</v>
      </c>
      <c r="AB57" s="1">
        <v>78.4</v>
      </c>
      <c r="AC57" s="1">
        <v>837.6</v>
      </c>
      <c r="AE57" s="1">
        <v>820</v>
      </c>
      <c r="AF57" s="1">
        <v>5924</v>
      </c>
      <c r="AO57" s="1">
        <v>15911</v>
      </c>
      <c r="AR57" s="1">
        <v>4329.8</v>
      </c>
      <c r="AS57" s="1">
        <v>4329.8</v>
      </c>
      <c r="AT57" s="1">
        <v>4329.8</v>
      </c>
      <c r="AV57" s="1">
        <v>4329.8</v>
      </c>
      <c r="AX57" s="1">
        <v>4329.8</v>
      </c>
      <c r="AZ57" s="1">
        <v>4329.8</v>
      </c>
      <c r="BB57" s="1">
        <v>4329.8</v>
      </c>
      <c r="BD57" s="1">
        <v>2442.2</v>
      </c>
      <c r="BI57" s="1" t="s">
        <v>76</v>
      </c>
      <c r="BJ57" s="1" t="s">
        <v>80</v>
      </c>
      <c r="BK57" s="1">
        <v>1136.5</v>
      </c>
      <c r="BL57" s="1">
        <f t="shared" si="0"/>
        <v>4639.785</v>
      </c>
      <c r="BP57" s="5" t="s">
        <v>67</v>
      </c>
      <c r="BQ57" s="6" t="s">
        <v>67</v>
      </c>
      <c r="BR57" s="1">
        <v>4364.1</v>
      </c>
      <c r="BS57" s="1">
        <v>1625.4</v>
      </c>
      <c r="BT57" s="4">
        <v>4362.8</v>
      </c>
      <c r="BU57" s="4">
        <v>1772.6</v>
      </c>
      <c r="BV57" s="4">
        <f t="shared" si="1"/>
        <v>2590.2000000000003</v>
      </c>
      <c r="BW57" s="9">
        <f t="shared" si="2"/>
        <v>-33</v>
      </c>
      <c r="BX57" s="9"/>
      <c r="BY57" s="9"/>
      <c r="BZ57" s="4">
        <f t="shared" si="3"/>
        <v>1.300000000000182</v>
      </c>
      <c r="CB57" s="9">
        <f t="shared" si="4"/>
        <v>40.629870725222325</v>
      </c>
      <c r="CC57" s="10">
        <f t="shared" si="5"/>
        <v>0</v>
      </c>
    </row>
    <row r="58" spans="1:81" ht="12.75">
      <c r="A58" s="22">
        <v>54</v>
      </c>
      <c r="B58" s="22" t="s">
        <v>111</v>
      </c>
      <c r="C58" s="24">
        <v>14</v>
      </c>
      <c r="D58" s="22">
        <v>1952</v>
      </c>
      <c r="E58" s="22" t="s">
        <v>100</v>
      </c>
      <c r="F58" s="22" t="s">
        <v>71</v>
      </c>
      <c r="G58" s="22">
        <v>1</v>
      </c>
      <c r="H58" s="22">
        <v>2</v>
      </c>
      <c r="I58" s="22">
        <v>0</v>
      </c>
      <c r="J58" s="22"/>
      <c r="K58" s="22"/>
      <c r="L58" s="22"/>
      <c r="M58" s="28"/>
      <c r="N58" s="19"/>
      <c r="O58" s="19"/>
      <c r="P58" s="19"/>
      <c r="Q58" s="19"/>
      <c r="R58" s="19"/>
      <c r="S58" s="19"/>
      <c r="T58" s="1">
        <v>54.8</v>
      </c>
      <c r="U58" s="1">
        <v>0</v>
      </c>
      <c r="V58" s="1">
        <v>54.8</v>
      </c>
      <c r="W58" s="1">
        <v>0</v>
      </c>
      <c r="X58" s="1">
        <v>0</v>
      </c>
      <c r="Y58" s="1">
        <v>0</v>
      </c>
      <c r="Z58" s="1">
        <v>340</v>
      </c>
      <c r="AA58" s="1">
        <v>238</v>
      </c>
      <c r="AB58" s="1">
        <v>271</v>
      </c>
      <c r="AC58" s="1">
        <v>0</v>
      </c>
      <c r="AD58" s="1">
        <v>35</v>
      </c>
      <c r="AE58" s="1">
        <v>0</v>
      </c>
      <c r="AF58" s="1">
        <v>1567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2071</v>
      </c>
      <c r="AP58" s="1">
        <v>0</v>
      </c>
      <c r="AQ58" s="1">
        <v>0</v>
      </c>
      <c r="AR58" s="1">
        <v>549.5</v>
      </c>
      <c r="AS58" s="1">
        <v>549.5</v>
      </c>
      <c r="AT58" s="1">
        <v>549.5</v>
      </c>
      <c r="AU58" s="1">
        <v>549.5</v>
      </c>
      <c r="AV58" s="1">
        <v>0</v>
      </c>
      <c r="AW58" s="1">
        <v>0</v>
      </c>
      <c r="AX58" s="1">
        <v>549.5</v>
      </c>
      <c r="AY58" s="1">
        <v>0</v>
      </c>
      <c r="AZ58" s="1">
        <v>549.5</v>
      </c>
      <c r="BA58" s="1">
        <v>0</v>
      </c>
      <c r="BB58" s="1">
        <v>549.5</v>
      </c>
      <c r="BD58" s="1">
        <v>347</v>
      </c>
      <c r="BI58" s="1" t="s">
        <v>100</v>
      </c>
      <c r="BJ58" s="1" t="s">
        <v>71</v>
      </c>
      <c r="BK58" s="1">
        <v>400</v>
      </c>
      <c r="BL58" s="1">
        <f t="shared" si="0"/>
        <v>574.16</v>
      </c>
      <c r="BN58" s="1">
        <v>2</v>
      </c>
      <c r="BO58" s="4">
        <v>503820.05</v>
      </c>
      <c r="BQ58" s="6" t="s">
        <v>67</v>
      </c>
      <c r="BR58" s="1">
        <v>549.5</v>
      </c>
      <c r="BS58" s="1">
        <v>217.2</v>
      </c>
      <c r="BT58" s="4">
        <v>549.5</v>
      </c>
      <c r="BU58" s="4">
        <v>236.6</v>
      </c>
      <c r="BV58" s="4">
        <f t="shared" si="1"/>
        <v>312.9</v>
      </c>
      <c r="BW58" s="9">
        <f t="shared" si="2"/>
        <v>0</v>
      </c>
      <c r="BX58" s="9"/>
      <c r="BY58" s="9"/>
      <c r="BZ58" s="4">
        <f t="shared" si="3"/>
        <v>0</v>
      </c>
      <c r="CB58" s="9">
        <f t="shared" si="4"/>
        <v>43.05732484076433</v>
      </c>
      <c r="CC58" s="10">
        <f t="shared" si="5"/>
        <v>0</v>
      </c>
    </row>
    <row r="59" spans="1:81" ht="12.75">
      <c r="A59" s="22">
        <v>55</v>
      </c>
      <c r="B59" s="22" t="s">
        <v>111</v>
      </c>
      <c r="C59" s="24">
        <v>15</v>
      </c>
      <c r="D59" s="22">
        <v>1973</v>
      </c>
      <c r="E59" s="22" t="s">
        <v>69</v>
      </c>
      <c r="F59" s="22" t="s">
        <v>68</v>
      </c>
      <c r="G59" s="22">
        <v>6</v>
      </c>
      <c r="H59" s="22">
        <v>5</v>
      </c>
      <c r="I59" s="22">
        <v>0</v>
      </c>
      <c r="J59" s="22"/>
      <c r="K59" s="22"/>
      <c r="L59" s="22"/>
      <c r="M59" s="28"/>
      <c r="N59" s="19"/>
      <c r="O59" s="19"/>
      <c r="P59" s="19"/>
      <c r="Q59" s="19"/>
      <c r="R59" s="19"/>
      <c r="S59" s="19"/>
      <c r="T59" s="1">
        <v>490</v>
      </c>
      <c r="U59" s="1">
        <v>0</v>
      </c>
      <c r="V59" s="1">
        <v>490</v>
      </c>
      <c r="W59" s="1">
        <v>0</v>
      </c>
      <c r="X59" s="1">
        <v>0</v>
      </c>
      <c r="Y59" s="1">
        <v>0</v>
      </c>
      <c r="Z59" s="1">
        <v>1259</v>
      </c>
      <c r="AA59" s="1">
        <v>679</v>
      </c>
      <c r="AB59" s="1">
        <v>70</v>
      </c>
      <c r="AC59" s="1">
        <v>388</v>
      </c>
      <c r="AD59" s="1">
        <v>138</v>
      </c>
      <c r="AE59" s="1">
        <v>899</v>
      </c>
      <c r="AF59" s="1">
        <v>2113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1041.6</v>
      </c>
      <c r="AO59" s="1">
        <v>17521</v>
      </c>
      <c r="AP59" s="1">
        <v>0</v>
      </c>
      <c r="AQ59" s="1">
        <v>2715</v>
      </c>
      <c r="AR59" s="1">
        <v>4505.3</v>
      </c>
      <c r="AS59" s="1">
        <v>4505.3</v>
      </c>
      <c r="AT59" s="1">
        <v>4505.3</v>
      </c>
      <c r="AU59" s="1">
        <v>0</v>
      </c>
      <c r="AV59" s="1">
        <v>4505.3</v>
      </c>
      <c r="AW59" s="1">
        <v>0</v>
      </c>
      <c r="AX59" s="1">
        <v>4505.3</v>
      </c>
      <c r="AY59" s="1">
        <v>0</v>
      </c>
      <c r="AZ59" s="1">
        <v>4505.3</v>
      </c>
      <c r="BA59" s="1">
        <v>0</v>
      </c>
      <c r="BB59" s="1">
        <v>4505.3</v>
      </c>
      <c r="BD59" s="1">
        <v>3107.9</v>
      </c>
      <c r="BI59" s="1" t="s">
        <v>69</v>
      </c>
      <c r="BJ59" s="1" t="s">
        <v>68</v>
      </c>
      <c r="BK59" s="1">
        <v>1234</v>
      </c>
      <c r="BL59" s="1">
        <f t="shared" si="0"/>
        <v>4725.8</v>
      </c>
      <c r="BN59" s="1">
        <v>0.7</v>
      </c>
      <c r="BO59" s="4">
        <v>2304585.14</v>
      </c>
      <c r="BP59" s="5" t="s">
        <v>67</v>
      </c>
      <c r="BQ59" s="6" t="s">
        <v>67</v>
      </c>
      <c r="BR59" s="1">
        <v>4505.2</v>
      </c>
      <c r="BS59" s="1">
        <v>2092.1</v>
      </c>
      <c r="BT59" s="4">
        <v>4505.2</v>
      </c>
      <c r="BU59" s="4">
        <v>1707.5</v>
      </c>
      <c r="BV59" s="4">
        <f t="shared" si="1"/>
        <v>2797.7</v>
      </c>
      <c r="BW59" s="9">
        <f t="shared" si="2"/>
        <v>0.1000000000003638</v>
      </c>
      <c r="BX59" s="9"/>
      <c r="BY59" s="9"/>
      <c r="BZ59" s="4">
        <f t="shared" si="3"/>
        <v>0</v>
      </c>
      <c r="CB59" s="9">
        <f t="shared" si="4"/>
        <v>37.9006481399272</v>
      </c>
      <c r="CC59" s="10">
        <f t="shared" si="5"/>
        <v>0</v>
      </c>
    </row>
    <row r="60" spans="1:81" ht="12.75">
      <c r="A60" s="22">
        <v>56</v>
      </c>
      <c r="B60" s="22" t="s">
        <v>111</v>
      </c>
      <c r="C60" s="24">
        <v>16</v>
      </c>
      <c r="D60" s="22">
        <v>1956</v>
      </c>
      <c r="E60" s="22" t="s">
        <v>69</v>
      </c>
      <c r="F60" s="22" t="s">
        <v>71</v>
      </c>
      <c r="G60" s="22">
        <v>2</v>
      </c>
      <c r="H60" s="22">
        <v>2</v>
      </c>
      <c r="I60" s="22" t="s">
        <v>112</v>
      </c>
      <c r="J60" s="22"/>
      <c r="K60" s="22"/>
      <c r="L60" s="22"/>
      <c r="M60" s="28"/>
      <c r="N60" s="19"/>
      <c r="O60" s="19"/>
      <c r="P60" s="19"/>
      <c r="Q60" s="19"/>
      <c r="R60" s="19"/>
      <c r="S60" s="19"/>
      <c r="T60" s="1">
        <v>56.3</v>
      </c>
      <c r="U60" s="1">
        <v>0</v>
      </c>
      <c r="V60" s="1">
        <v>56.3</v>
      </c>
      <c r="W60" s="1">
        <v>0</v>
      </c>
      <c r="X60" s="1">
        <v>0</v>
      </c>
      <c r="Y60" s="1">
        <v>0</v>
      </c>
      <c r="Z60" s="1">
        <v>261</v>
      </c>
      <c r="AA60" s="1">
        <v>50</v>
      </c>
      <c r="AB60" s="1">
        <v>0</v>
      </c>
      <c r="AC60" s="1">
        <v>0</v>
      </c>
      <c r="AD60" s="1">
        <v>0</v>
      </c>
      <c r="AE60" s="1">
        <v>0</v>
      </c>
      <c r="AF60" s="1">
        <v>469</v>
      </c>
      <c r="AG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1794</v>
      </c>
      <c r="AP60" s="1">
        <v>0</v>
      </c>
      <c r="AQ60" s="1">
        <v>0</v>
      </c>
      <c r="AR60" s="1">
        <v>382</v>
      </c>
      <c r="AS60" s="1">
        <v>382</v>
      </c>
      <c r="AT60" s="1">
        <v>382</v>
      </c>
      <c r="AU60" s="1">
        <v>382</v>
      </c>
      <c r="AV60" s="1">
        <v>0</v>
      </c>
      <c r="AW60" s="1">
        <v>0</v>
      </c>
      <c r="AX60" s="1">
        <v>382</v>
      </c>
      <c r="AY60" s="1">
        <v>0</v>
      </c>
      <c r="AZ60" s="1">
        <v>287.3</v>
      </c>
      <c r="BA60" s="1">
        <v>0</v>
      </c>
      <c r="BB60" s="1">
        <v>382</v>
      </c>
      <c r="BD60" s="1">
        <v>257</v>
      </c>
      <c r="BI60" s="1" t="s">
        <v>69</v>
      </c>
      <c r="BJ60" s="1" t="s">
        <v>71</v>
      </c>
      <c r="BK60" s="1">
        <v>360</v>
      </c>
      <c r="BL60" s="1">
        <f t="shared" si="0"/>
        <v>407.335</v>
      </c>
      <c r="BN60" s="1">
        <v>0.8</v>
      </c>
      <c r="BO60" s="4">
        <v>405623.4</v>
      </c>
      <c r="BQ60" s="6" t="s">
        <v>67</v>
      </c>
      <c r="BR60" s="1">
        <v>382</v>
      </c>
      <c r="BS60" s="1">
        <v>276</v>
      </c>
      <c r="BT60" s="4">
        <v>382</v>
      </c>
      <c r="BU60" s="4">
        <v>106</v>
      </c>
      <c r="BV60" s="4">
        <f t="shared" si="1"/>
        <v>276</v>
      </c>
      <c r="BW60" s="9">
        <f t="shared" si="2"/>
        <v>0</v>
      </c>
      <c r="BX60" s="9"/>
      <c r="BY60" s="9"/>
      <c r="BZ60" s="4">
        <f t="shared" si="3"/>
        <v>0</v>
      </c>
      <c r="CB60" s="9">
        <f t="shared" si="4"/>
        <v>27.748691099476442</v>
      </c>
      <c r="CC60" s="10">
        <f t="shared" si="5"/>
        <v>0</v>
      </c>
    </row>
    <row r="61" spans="1:81" ht="12.75">
      <c r="A61" s="22">
        <v>57</v>
      </c>
      <c r="B61" s="22" t="s">
        <v>111</v>
      </c>
      <c r="C61" s="24" t="s">
        <v>113</v>
      </c>
      <c r="D61" s="22">
        <v>1959</v>
      </c>
      <c r="E61" s="22" t="s">
        <v>74</v>
      </c>
      <c r="F61" s="22" t="s">
        <v>71</v>
      </c>
      <c r="G61" s="22">
        <v>2</v>
      </c>
      <c r="H61" s="22">
        <v>2</v>
      </c>
      <c r="I61" s="22">
        <v>0</v>
      </c>
      <c r="J61" s="22"/>
      <c r="K61" s="22"/>
      <c r="L61" s="22"/>
      <c r="M61" s="28"/>
      <c r="N61" s="19"/>
      <c r="O61" s="19"/>
      <c r="P61" s="19"/>
      <c r="Q61" s="19"/>
      <c r="R61" s="19"/>
      <c r="S61" s="19"/>
      <c r="T61" s="1">
        <v>52.8</v>
      </c>
      <c r="V61" s="1">
        <v>52.8</v>
      </c>
      <c r="W61" s="1">
        <v>0</v>
      </c>
      <c r="X61" s="1">
        <v>0</v>
      </c>
      <c r="Y61" s="1">
        <v>0</v>
      </c>
      <c r="Z61" s="1">
        <v>377</v>
      </c>
      <c r="AA61" s="1">
        <v>0</v>
      </c>
      <c r="AB61" s="1">
        <v>225</v>
      </c>
      <c r="AC61" s="1">
        <v>0</v>
      </c>
      <c r="AD61" s="1">
        <v>0</v>
      </c>
      <c r="AE61" s="1">
        <v>0</v>
      </c>
      <c r="AF61" s="1">
        <v>2351</v>
      </c>
      <c r="AG61" s="1">
        <v>0</v>
      </c>
      <c r="AH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2165</v>
      </c>
      <c r="AP61" s="1">
        <v>0</v>
      </c>
      <c r="AQ61" s="1">
        <v>0</v>
      </c>
      <c r="AR61" s="1">
        <v>537.8</v>
      </c>
      <c r="AS61" s="1">
        <v>537.8</v>
      </c>
      <c r="AT61" s="1">
        <v>537.8</v>
      </c>
      <c r="AU61" s="1">
        <v>537.8</v>
      </c>
      <c r="AV61" s="1">
        <v>0</v>
      </c>
      <c r="AW61" s="1">
        <v>0</v>
      </c>
      <c r="AX61" s="1">
        <v>537.8</v>
      </c>
      <c r="AY61" s="1">
        <v>0</v>
      </c>
      <c r="AZ61" s="1">
        <v>318.2</v>
      </c>
      <c r="BA61" s="1">
        <v>0</v>
      </c>
      <c r="BB61" s="1">
        <v>537.8</v>
      </c>
      <c r="BD61" s="1">
        <v>373.8</v>
      </c>
      <c r="BI61" s="1" t="s">
        <v>74</v>
      </c>
      <c r="BJ61" s="1" t="s">
        <v>71</v>
      </c>
      <c r="BK61" s="1">
        <v>457</v>
      </c>
      <c r="BL61" s="1">
        <f t="shared" si="0"/>
        <v>561.56</v>
      </c>
      <c r="BN61" s="1">
        <v>1</v>
      </c>
      <c r="BO61" s="4">
        <v>635385.2</v>
      </c>
      <c r="BQ61" s="6" t="s">
        <v>67</v>
      </c>
      <c r="BR61" s="1">
        <v>537.8</v>
      </c>
      <c r="BS61" s="1">
        <v>220</v>
      </c>
      <c r="BT61" s="4">
        <v>537.8</v>
      </c>
      <c r="BU61" s="4">
        <v>290.8</v>
      </c>
      <c r="BV61" s="4">
        <f t="shared" si="1"/>
        <v>246.99999999999994</v>
      </c>
      <c r="BW61" s="9">
        <f t="shared" si="2"/>
        <v>0</v>
      </c>
      <c r="BX61" s="9"/>
      <c r="BY61" s="9"/>
      <c r="BZ61" s="4">
        <f t="shared" si="3"/>
        <v>0</v>
      </c>
      <c r="CB61" s="9">
        <f t="shared" si="4"/>
        <v>54.07214577910005</v>
      </c>
      <c r="CC61" s="10">
        <f t="shared" si="5"/>
        <v>0</v>
      </c>
    </row>
    <row r="62" spans="1:81" ht="12.75">
      <c r="A62" s="22">
        <v>58</v>
      </c>
      <c r="B62" s="22" t="s">
        <v>111</v>
      </c>
      <c r="C62" s="24">
        <v>24</v>
      </c>
      <c r="D62" s="22">
        <v>1967</v>
      </c>
      <c r="E62" s="22" t="s">
        <v>69</v>
      </c>
      <c r="F62" s="22" t="s">
        <v>71</v>
      </c>
      <c r="G62" s="22">
        <v>4</v>
      </c>
      <c r="H62" s="22">
        <v>5</v>
      </c>
      <c r="I62" s="22">
        <v>0</v>
      </c>
      <c r="J62" s="22"/>
      <c r="K62" s="22"/>
      <c r="L62" s="22"/>
      <c r="M62" s="28"/>
      <c r="N62" s="19"/>
      <c r="O62" s="19"/>
      <c r="P62" s="19"/>
      <c r="Q62" s="19"/>
      <c r="R62" s="19"/>
      <c r="S62" s="19"/>
      <c r="T62" s="1">
        <v>327.4</v>
      </c>
      <c r="U62" s="1">
        <v>0</v>
      </c>
      <c r="V62" s="1">
        <v>327.4</v>
      </c>
      <c r="W62" s="1">
        <v>0</v>
      </c>
      <c r="X62" s="1">
        <v>0</v>
      </c>
      <c r="Y62" s="1">
        <v>0</v>
      </c>
      <c r="Z62" s="1">
        <v>906</v>
      </c>
      <c r="AA62" s="1">
        <v>51</v>
      </c>
      <c r="AB62" s="1">
        <v>286</v>
      </c>
      <c r="AC62" s="1">
        <v>0</v>
      </c>
      <c r="AD62" s="1">
        <v>820</v>
      </c>
      <c r="AE62" s="1">
        <v>382</v>
      </c>
      <c r="AF62" s="1">
        <v>778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428.4</v>
      </c>
      <c r="AO62" s="1">
        <v>11470</v>
      </c>
      <c r="AP62" s="1">
        <v>1128</v>
      </c>
      <c r="AQ62" s="1">
        <v>1481</v>
      </c>
      <c r="AR62" s="1">
        <v>2944.4</v>
      </c>
      <c r="AS62" s="1">
        <v>2944.4</v>
      </c>
      <c r="AT62" s="1">
        <v>2944.4</v>
      </c>
      <c r="AU62" s="1">
        <v>2944.4</v>
      </c>
      <c r="AV62" s="1">
        <v>0</v>
      </c>
      <c r="AW62" s="1">
        <v>0</v>
      </c>
      <c r="AX62" s="1">
        <v>2944.4</v>
      </c>
      <c r="AY62" s="1">
        <v>0</v>
      </c>
      <c r="AZ62" s="1">
        <v>2944.4</v>
      </c>
      <c r="BA62" s="1">
        <v>0</v>
      </c>
      <c r="BB62" s="1">
        <v>2944.4</v>
      </c>
      <c r="BD62" s="1">
        <v>2022.7</v>
      </c>
      <c r="BE62" s="1">
        <v>265.7</v>
      </c>
      <c r="BI62" s="1" t="s">
        <v>69</v>
      </c>
      <c r="BJ62" s="1" t="s">
        <v>71</v>
      </c>
      <c r="BK62" s="1">
        <v>1101</v>
      </c>
      <c r="BL62" s="1">
        <f t="shared" si="0"/>
        <v>3224.58</v>
      </c>
      <c r="BN62" s="1">
        <v>0.7</v>
      </c>
      <c r="BO62" s="4">
        <v>2482867.17</v>
      </c>
      <c r="BQ62" s="6" t="s">
        <v>67</v>
      </c>
      <c r="BR62" s="1">
        <v>2944.5</v>
      </c>
      <c r="BS62" s="1">
        <v>1330.4</v>
      </c>
      <c r="BT62" s="4">
        <v>2944.4</v>
      </c>
      <c r="BU62" s="4">
        <v>1099.7</v>
      </c>
      <c r="BV62" s="4">
        <f t="shared" si="1"/>
        <v>1844.7</v>
      </c>
      <c r="BW62" s="9">
        <f t="shared" si="2"/>
        <v>0</v>
      </c>
      <c r="BX62" s="9"/>
      <c r="BY62" s="9"/>
      <c r="BZ62" s="4">
        <f t="shared" si="3"/>
        <v>0.09999999999990905</v>
      </c>
      <c r="CB62" s="9">
        <f t="shared" si="4"/>
        <v>37.34886564325499</v>
      </c>
      <c r="CC62" s="10">
        <f t="shared" si="5"/>
        <v>0</v>
      </c>
    </row>
    <row r="63" spans="1:81" ht="12.75">
      <c r="A63" s="22">
        <v>59</v>
      </c>
      <c r="B63" s="22" t="s">
        <v>111</v>
      </c>
      <c r="C63" s="24">
        <v>28</v>
      </c>
      <c r="D63" s="22">
        <v>1960</v>
      </c>
      <c r="E63" s="22" t="s">
        <v>69</v>
      </c>
      <c r="F63" s="22" t="s">
        <v>71</v>
      </c>
      <c r="G63" s="22">
        <v>2</v>
      </c>
      <c r="H63" s="22">
        <v>2</v>
      </c>
      <c r="I63" s="22">
        <v>0</v>
      </c>
      <c r="J63" s="22"/>
      <c r="K63" s="22"/>
      <c r="L63" s="22"/>
      <c r="M63" s="28"/>
      <c r="N63" s="19"/>
      <c r="O63" s="19"/>
      <c r="P63" s="19"/>
      <c r="Q63" s="19"/>
      <c r="R63" s="19"/>
      <c r="S63" s="19"/>
      <c r="T63" s="1">
        <v>70.9</v>
      </c>
      <c r="U63" s="1">
        <v>0</v>
      </c>
      <c r="V63" s="1">
        <v>70.9</v>
      </c>
      <c r="W63" s="1">
        <v>0</v>
      </c>
      <c r="X63" s="1">
        <v>0</v>
      </c>
      <c r="Y63" s="1">
        <v>0</v>
      </c>
      <c r="Z63" s="1">
        <v>439</v>
      </c>
      <c r="AA63" s="1">
        <v>252</v>
      </c>
      <c r="AB63" s="1">
        <v>139</v>
      </c>
      <c r="AC63" s="1">
        <v>0</v>
      </c>
      <c r="AD63" s="1">
        <v>92</v>
      </c>
      <c r="AE63" s="1">
        <v>0</v>
      </c>
      <c r="AF63" s="1">
        <v>734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46.4</v>
      </c>
      <c r="AO63" s="1">
        <v>2613</v>
      </c>
      <c r="AP63" s="1">
        <v>0</v>
      </c>
      <c r="AQ63" s="1">
        <v>197</v>
      </c>
      <c r="AR63" s="1">
        <v>633</v>
      </c>
      <c r="AS63" s="1">
        <v>633</v>
      </c>
      <c r="AT63" s="1">
        <v>633</v>
      </c>
      <c r="AU63" s="1">
        <v>633</v>
      </c>
      <c r="AV63" s="1">
        <v>0</v>
      </c>
      <c r="AW63" s="1">
        <v>0</v>
      </c>
      <c r="AX63" s="1">
        <v>633</v>
      </c>
      <c r="AY63" s="1">
        <v>0</v>
      </c>
      <c r="AZ63" s="1">
        <v>633</v>
      </c>
      <c r="BA63" s="1">
        <v>0</v>
      </c>
      <c r="BB63" s="1">
        <v>633</v>
      </c>
      <c r="BD63" s="1">
        <v>393.7</v>
      </c>
      <c r="BH63" s="1">
        <v>46.4</v>
      </c>
      <c r="BI63" s="1" t="s">
        <v>69</v>
      </c>
      <c r="BJ63" s="1" t="s">
        <v>71</v>
      </c>
      <c r="BK63" s="1">
        <v>542</v>
      </c>
      <c r="BL63" s="1">
        <f t="shared" si="0"/>
        <v>688.105</v>
      </c>
      <c r="BN63" s="1">
        <v>0.8</v>
      </c>
      <c r="BO63" s="4">
        <v>633333.22</v>
      </c>
      <c r="BQ63" s="6" t="s">
        <v>67</v>
      </c>
      <c r="BR63" s="1">
        <v>633</v>
      </c>
      <c r="BS63" s="1">
        <v>304.9</v>
      </c>
      <c r="BT63" s="4">
        <v>633</v>
      </c>
      <c r="BU63" s="4">
        <v>264.5</v>
      </c>
      <c r="BV63" s="4">
        <f t="shared" si="1"/>
        <v>368.5</v>
      </c>
      <c r="BW63" s="9">
        <f t="shared" si="2"/>
        <v>0</v>
      </c>
      <c r="BX63" s="9"/>
      <c r="BY63" s="9"/>
      <c r="BZ63" s="4">
        <f t="shared" si="3"/>
        <v>0</v>
      </c>
      <c r="CB63" s="9">
        <f t="shared" si="4"/>
        <v>41.78515007898894</v>
      </c>
      <c r="CC63" s="10">
        <f t="shared" si="5"/>
        <v>0</v>
      </c>
    </row>
    <row r="64" spans="1:82" s="8" customFormat="1" ht="12.75">
      <c r="A64" s="23"/>
      <c r="B64" s="23" t="s">
        <v>114</v>
      </c>
      <c r="C64" s="26"/>
      <c r="D64" s="23"/>
      <c r="E64" s="23"/>
      <c r="F64" s="23"/>
      <c r="G64" s="23">
        <f>SUM(G5:G63)</f>
        <v>219</v>
      </c>
      <c r="H64" s="23">
        <f>SUM(H5:H63)</f>
        <v>289</v>
      </c>
      <c r="I64" s="23">
        <f>SUM(I5:I63)</f>
        <v>37</v>
      </c>
      <c r="J64" s="23"/>
      <c r="K64" s="23"/>
      <c r="L64" s="23"/>
      <c r="M64" s="28"/>
      <c r="N64" s="20"/>
      <c r="O64" s="20"/>
      <c r="P64" s="20"/>
      <c r="Q64" s="20"/>
      <c r="R64" s="20"/>
      <c r="S64" s="20"/>
      <c r="T64" s="8">
        <f aca="true" t="shared" si="6" ref="T64:BH64">SUM(T5:T63)</f>
        <v>23643.919999999995</v>
      </c>
      <c r="U64" s="8">
        <f t="shared" si="6"/>
        <v>4092.48</v>
      </c>
      <c r="V64" s="8">
        <f t="shared" si="6"/>
        <v>13573.999999999998</v>
      </c>
      <c r="W64" s="8">
        <f t="shared" si="6"/>
        <v>6245.320000000001</v>
      </c>
      <c r="X64" s="8">
        <f t="shared" si="6"/>
        <v>3824.6</v>
      </c>
      <c r="Y64" s="8">
        <f t="shared" si="6"/>
        <v>0</v>
      </c>
      <c r="Z64" s="8">
        <f t="shared" si="6"/>
        <v>59549.399999999994</v>
      </c>
      <c r="AA64" s="8">
        <f t="shared" si="6"/>
        <v>26760.300000000003</v>
      </c>
      <c r="AB64" s="8">
        <f t="shared" si="6"/>
        <v>14074.6</v>
      </c>
      <c r="AC64" s="8">
        <f t="shared" si="6"/>
        <v>8043.900000000001</v>
      </c>
      <c r="AD64" s="8">
        <f t="shared" si="6"/>
        <v>15140.2</v>
      </c>
      <c r="AE64" s="8">
        <f t="shared" si="6"/>
        <v>28606.6</v>
      </c>
      <c r="AF64" s="8">
        <f t="shared" si="6"/>
        <v>152150.4</v>
      </c>
      <c r="AG64" s="8">
        <f t="shared" si="6"/>
        <v>6</v>
      </c>
      <c r="AH64" s="8">
        <f t="shared" si="6"/>
        <v>22804.4</v>
      </c>
      <c r="AI64" s="8">
        <f t="shared" si="6"/>
        <v>22804.4</v>
      </c>
      <c r="AJ64" s="8">
        <f t="shared" si="6"/>
        <v>0</v>
      </c>
      <c r="AK64" s="8">
        <f t="shared" si="6"/>
        <v>0</v>
      </c>
      <c r="AL64" s="8">
        <f t="shared" si="6"/>
        <v>0</v>
      </c>
      <c r="AM64" s="8">
        <f t="shared" si="6"/>
        <v>0</v>
      </c>
      <c r="AN64" s="8">
        <f t="shared" si="6"/>
        <v>35148.98</v>
      </c>
      <c r="AO64" s="8">
        <f t="shared" si="6"/>
        <v>839398.5</v>
      </c>
      <c r="AP64" s="8">
        <f t="shared" si="6"/>
        <v>52222.7</v>
      </c>
      <c r="AQ64" s="8">
        <f t="shared" si="6"/>
        <v>88484.5</v>
      </c>
      <c r="AR64" s="8">
        <f t="shared" si="6"/>
        <v>206647.09999999995</v>
      </c>
      <c r="AS64" s="8">
        <f t="shared" si="6"/>
        <v>206647.09999999995</v>
      </c>
      <c r="AT64" s="8">
        <f t="shared" si="6"/>
        <v>177220.79999999996</v>
      </c>
      <c r="AU64" s="8">
        <f t="shared" si="6"/>
        <v>48534.299999999996</v>
      </c>
      <c r="AV64" s="8">
        <f t="shared" si="6"/>
        <v>156871.7</v>
      </c>
      <c r="AW64" s="8">
        <f t="shared" si="6"/>
        <v>1241.1</v>
      </c>
      <c r="AX64" s="8">
        <f t="shared" si="6"/>
        <v>206647.09999999995</v>
      </c>
      <c r="AY64" s="8">
        <f t="shared" si="6"/>
        <v>111.9</v>
      </c>
      <c r="AZ64" s="8">
        <f t="shared" si="6"/>
        <v>205336.39999999997</v>
      </c>
      <c r="BA64" s="8">
        <f t="shared" si="6"/>
        <v>0</v>
      </c>
      <c r="BB64" s="11">
        <f t="shared" si="6"/>
        <v>206758.99999999994</v>
      </c>
      <c r="BC64" s="8">
        <f t="shared" si="6"/>
        <v>0</v>
      </c>
      <c r="BD64" s="8">
        <f t="shared" si="6"/>
        <v>131803.69999999998</v>
      </c>
      <c r="BE64" s="8">
        <f t="shared" si="6"/>
        <v>5005.1</v>
      </c>
      <c r="BF64" s="8">
        <f t="shared" si="6"/>
        <v>6196</v>
      </c>
      <c r="BG64" s="8">
        <f t="shared" si="6"/>
        <v>282.70000000000005</v>
      </c>
      <c r="BH64" s="8">
        <f t="shared" si="6"/>
        <v>65.4</v>
      </c>
      <c r="BK64" s="8">
        <f>SUM(BK5:BK63)</f>
        <v>59010.200000000004</v>
      </c>
      <c r="BL64" s="8">
        <f>SUM(BL5:BL63)</f>
        <v>225219.60400000002</v>
      </c>
      <c r="BO64" s="11">
        <f aca="true" t="shared" si="7" ref="BO64:BV64">SUM(BO5:BO63)</f>
        <v>289404496.93999994</v>
      </c>
      <c r="BP64" s="11">
        <f t="shared" si="7"/>
        <v>0</v>
      </c>
      <c r="BQ64" s="11">
        <f t="shared" si="7"/>
        <v>0</v>
      </c>
      <c r="BR64" s="11">
        <f t="shared" si="7"/>
        <v>206819.49999999997</v>
      </c>
      <c r="BS64" s="11">
        <f t="shared" si="7"/>
        <v>104239.69999999998</v>
      </c>
      <c r="BT64" s="11">
        <f t="shared" si="7"/>
        <v>206743.79999999993</v>
      </c>
      <c r="BU64" s="11">
        <f t="shared" si="7"/>
        <v>74960.10000000002</v>
      </c>
      <c r="BV64" s="11">
        <f t="shared" si="7"/>
        <v>131783.69999999998</v>
      </c>
      <c r="BW64" s="9">
        <f t="shared" si="2"/>
        <v>15.200000000011642</v>
      </c>
      <c r="BX64" s="9"/>
      <c r="BY64" s="9"/>
      <c r="CC64" s="13" t="e">
        <f>SUM(CC5:CC63)</f>
        <v>#VALUE!</v>
      </c>
      <c r="CD64" s="8">
        <v>161</v>
      </c>
    </row>
    <row r="65" spans="1:81" s="8" customFormat="1" ht="12.75">
      <c r="A65" s="23"/>
      <c r="B65" s="23"/>
      <c r="C65" s="26"/>
      <c r="D65" s="23"/>
      <c r="E65" s="23"/>
      <c r="F65" s="23"/>
      <c r="G65" s="23"/>
      <c r="H65" s="23"/>
      <c r="I65" s="23"/>
      <c r="J65" s="23"/>
      <c r="K65" s="23"/>
      <c r="L65" s="23"/>
      <c r="M65" s="28">
        <f>SUM(M5:M64)</f>
        <v>3440.377</v>
      </c>
      <c r="N65" s="20"/>
      <c r="O65" s="20"/>
      <c r="P65" s="20"/>
      <c r="Q65" s="20"/>
      <c r="R65" s="20"/>
      <c r="S65" s="20"/>
      <c r="BB65" s="11"/>
      <c r="BO65" s="11"/>
      <c r="BP65" s="11"/>
      <c r="BQ65" s="11"/>
      <c r="BR65" s="11"/>
      <c r="BS65" s="11"/>
      <c r="BT65" s="11"/>
      <c r="BU65" s="11"/>
      <c r="BV65" s="11"/>
      <c r="BW65" s="9"/>
      <c r="BX65" s="9"/>
      <c r="BY65" s="9"/>
      <c r="CC65" s="13"/>
    </row>
    <row r="66" spans="1:81" s="8" customFormat="1" ht="12.75">
      <c r="A66" s="20"/>
      <c r="B66" s="20"/>
      <c r="C66" s="21"/>
      <c r="D66" s="20"/>
      <c r="E66" s="20"/>
      <c r="F66" s="20"/>
      <c r="G66" s="20"/>
      <c r="H66" s="20"/>
      <c r="I66" s="20"/>
      <c r="J66" s="20"/>
      <c r="K66" s="20"/>
      <c r="L66" s="20"/>
      <c r="N66" s="20"/>
      <c r="O66" s="20"/>
      <c r="P66" s="20"/>
      <c r="Q66" s="20"/>
      <c r="R66" s="20"/>
      <c r="S66" s="20"/>
      <c r="BB66" s="11"/>
      <c r="BO66" s="11"/>
      <c r="BP66" s="11"/>
      <c r="BQ66" s="11"/>
      <c r="BR66" s="11"/>
      <c r="BS66" s="11"/>
      <c r="BT66" s="11"/>
      <c r="BU66" s="11"/>
      <c r="BV66" s="11"/>
      <c r="BW66" s="9"/>
      <c r="BX66" s="9"/>
      <c r="BY66" s="9"/>
      <c r="CC66" s="13"/>
    </row>
    <row r="67" spans="1:81" s="8" customFormat="1" ht="12.75">
      <c r="A67" s="20"/>
      <c r="B67" s="20"/>
      <c r="C67" s="21"/>
      <c r="D67" s="20"/>
      <c r="E67" s="20"/>
      <c r="F67" s="20"/>
      <c r="G67" s="20"/>
      <c r="H67" s="20"/>
      <c r="I67" s="20"/>
      <c r="J67" s="20"/>
      <c r="K67" s="20"/>
      <c r="L67" s="20"/>
      <c r="N67" s="20"/>
      <c r="O67" s="20"/>
      <c r="P67" s="20"/>
      <c r="Q67" s="20"/>
      <c r="R67" s="20"/>
      <c r="S67" s="20"/>
      <c r="BB67" s="11"/>
      <c r="BO67" s="11"/>
      <c r="BP67" s="11"/>
      <c r="BQ67" s="11"/>
      <c r="BR67" s="11"/>
      <c r="BS67" s="11"/>
      <c r="BT67" s="11"/>
      <c r="BU67" s="11"/>
      <c r="BV67" s="11"/>
      <c r="BW67" s="9"/>
      <c r="BX67" s="9"/>
      <c r="BY67" s="9"/>
      <c r="CC67" s="13"/>
    </row>
    <row r="68" spans="1:81" s="8" customFormat="1" ht="12.75">
      <c r="A68" s="20"/>
      <c r="B68" s="20" t="s">
        <v>133</v>
      </c>
      <c r="C68" s="21"/>
      <c r="D68" s="20"/>
      <c r="E68" s="20"/>
      <c r="F68" s="20"/>
      <c r="G68" s="20"/>
      <c r="H68" s="20"/>
      <c r="I68" s="20"/>
      <c r="J68" s="20"/>
      <c r="K68" s="20"/>
      <c r="L68" s="20" t="s">
        <v>134</v>
      </c>
      <c r="M68" s="20"/>
      <c r="N68" s="20"/>
      <c r="O68" s="20"/>
      <c r="P68" s="20"/>
      <c r="Q68" s="20"/>
      <c r="R68" s="20"/>
      <c r="S68" s="20"/>
      <c r="BB68" s="11"/>
      <c r="BO68" s="11"/>
      <c r="BP68" s="11"/>
      <c r="BQ68" s="11"/>
      <c r="BR68" s="11"/>
      <c r="BS68" s="11"/>
      <c r="BT68" s="11"/>
      <c r="BU68" s="11"/>
      <c r="BV68" s="11"/>
      <c r="BW68" s="9"/>
      <c r="BX68" s="9"/>
      <c r="BY68" s="9"/>
      <c r="CC68" s="13"/>
    </row>
    <row r="69" spans="1:81" s="8" customFormat="1" ht="12.75">
      <c r="A69" s="20"/>
      <c r="B69" s="20"/>
      <c r="C69" s="2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BB69" s="11"/>
      <c r="BO69" s="11"/>
      <c r="BP69" s="11"/>
      <c r="BQ69" s="11"/>
      <c r="BR69" s="11"/>
      <c r="BS69" s="11"/>
      <c r="BT69" s="11"/>
      <c r="BU69" s="11"/>
      <c r="BV69" s="11"/>
      <c r="BW69" s="9"/>
      <c r="BX69" s="9"/>
      <c r="BY69" s="9"/>
      <c r="CC69" s="13"/>
    </row>
    <row r="70" spans="1:81" s="8" customFormat="1" ht="12.75">
      <c r="A70" s="20"/>
      <c r="B70" s="20"/>
      <c r="C70" s="21"/>
      <c r="D70" s="20"/>
      <c r="E70" s="20"/>
      <c r="F70" s="20"/>
      <c r="G70" s="20"/>
      <c r="H70" s="20"/>
      <c r="I70" s="20"/>
      <c r="J70" s="20"/>
      <c r="K70" s="20"/>
      <c r="L70" s="20"/>
      <c r="N70" s="20"/>
      <c r="O70" s="20"/>
      <c r="P70" s="33">
        <f>P71-'[1]Выпол тит 4 кварт  (2)'!$J$16</f>
        <v>-2.8649999999997817</v>
      </c>
      <c r="Q70" s="20"/>
      <c r="R70" s="20"/>
      <c r="S70" s="20"/>
      <c r="BB70" s="11"/>
      <c r="BO70" s="11"/>
      <c r="BP70" s="11"/>
      <c r="BQ70" s="11"/>
      <c r="BR70" s="11"/>
      <c r="BS70" s="11"/>
      <c r="BT70" s="11"/>
      <c r="BU70" s="11"/>
      <c r="BV70" s="11"/>
      <c r="BW70" s="9"/>
      <c r="BX70" s="9"/>
      <c r="BY70" s="9"/>
      <c r="CC70" s="13"/>
    </row>
    <row r="71" spans="1:81" s="8" customFormat="1" ht="12.75">
      <c r="A71" s="20"/>
      <c r="B71" s="20"/>
      <c r="C71" s="21"/>
      <c r="D71" s="20"/>
      <c r="E71" s="20"/>
      <c r="F71" s="20"/>
      <c r="G71" s="20"/>
      <c r="H71" s="20"/>
      <c r="I71" s="20"/>
      <c r="J71" s="20"/>
      <c r="K71" s="20"/>
      <c r="L71" s="20"/>
      <c r="N71" s="20"/>
      <c r="O71" s="20"/>
      <c r="P71" s="20">
        <f>M65-M24</f>
        <v>2114.635</v>
      </c>
      <c r="Q71" s="20"/>
      <c r="R71" s="20"/>
      <c r="S71" s="20"/>
      <c r="BB71" s="11"/>
      <c r="BO71" s="11"/>
      <c r="BP71" s="11"/>
      <c r="BQ71" s="11"/>
      <c r="BR71" s="11"/>
      <c r="BS71" s="11"/>
      <c r="BT71" s="11"/>
      <c r="BU71" s="11"/>
      <c r="BV71" s="11"/>
      <c r="BW71" s="9"/>
      <c r="BX71" s="9"/>
      <c r="BY71" s="9"/>
      <c r="CC71" s="13"/>
    </row>
    <row r="72" spans="1:81" s="8" customFormat="1" ht="12.75">
      <c r="A72" s="20"/>
      <c r="B72" s="20"/>
      <c r="C72" s="21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BB72" s="11"/>
      <c r="BO72" s="11"/>
      <c r="BP72" s="11"/>
      <c r="BQ72" s="11"/>
      <c r="BR72" s="11"/>
      <c r="BS72" s="11"/>
      <c r="BT72" s="11"/>
      <c r="BU72" s="11"/>
      <c r="BV72" s="11"/>
      <c r="BW72" s="9"/>
      <c r="BX72" s="9"/>
      <c r="BY72" s="9"/>
      <c r="CC72" s="13"/>
    </row>
    <row r="73" spans="1:81" s="8" customFormat="1" ht="12.75">
      <c r="A73" s="20"/>
      <c r="B73" s="20"/>
      <c r="C73" s="21"/>
      <c r="D73" s="20"/>
      <c r="E73" s="20"/>
      <c r="F73" s="20"/>
      <c r="G73" s="20"/>
      <c r="H73" s="20"/>
      <c r="I73" s="20"/>
      <c r="J73" s="20"/>
      <c r="K73" s="20"/>
      <c r="L73" s="20"/>
      <c r="M73" s="33"/>
      <c r="N73" s="20"/>
      <c r="O73" s="20"/>
      <c r="P73" s="20"/>
      <c r="Q73" s="20"/>
      <c r="R73" s="20"/>
      <c r="S73" s="20"/>
      <c r="BB73" s="11"/>
      <c r="BO73" s="11"/>
      <c r="BP73" s="11"/>
      <c r="BQ73" s="11"/>
      <c r="BR73" s="11"/>
      <c r="BS73" s="11"/>
      <c r="BT73" s="11"/>
      <c r="BU73" s="11"/>
      <c r="BV73" s="11"/>
      <c r="BW73" s="9"/>
      <c r="BX73" s="9"/>
      <c r="BY73" s="9"/>
      <c r="CC73" s="13"/>
    </row>
    <row r="74" spans="1:81" s="8" customFormat="1" ht="12.75">
      <c r="A74" s="20"/>
      <c r="B74" s="20"/>
      <c r="C74" s="2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BB74" s="11"/>
      <c r="BO74" s="11"/>
      <c r="BP74" s="11"/>
      <c r="BQ74" s="11"/>
      <c r="BR74" s="11"/>
      <c r="BS74" s="11"/>
      <c r="BT74" s="11"/>
      <c r="BU74" s="11"/>
      <c r="BV74" s="11"/>
      <c r="BW74" s="9"/>
      <c r="BX74" s="9"/>
      <c r="BY74" s="9"/>
      <c r="CC74" s="13"/>
    </row>
    <row r="75" spans="1:81" s="8" customFormat="1" ht="12.75">
      <c r="A75" s="20"/>
      <c r="B75" s="20"/>
      <c r="C75" s="2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BB75" s="11"/>
      <c r="BO75" s="11"/>
      <c r="BP75" s="11"/>
      <c r="BQ75" s="11"/>
      <c r="BR75" s="11"/>
      <c r="BS75" s="11"/>
      <c r="BT75" s="11"/>
      <c r="BU75" s="11"/>
      <c r="BV75" s="11"/>
      <c r="BW75" s="9"/>
      <c r="BX75" s="9"/>
      <c r="BY75" s="9"/>
      <c r="CC75" s="13"/>
    </row>
    <row r="76" spans="1:81" s="8" customFormat="1" ht="12.75">
      <c r="A76" s="20"/>
      <c r="B76" s="20"/>
      <c r="C76" s="2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BB76" s="11"/>
      <c r="BO76" s="11"/>
      <c r="BP76" s="11"/>
      <c r="BQ76" s="11"/>
      <c r="BR76" s="11"/>
      <c r="BS76" s="11"/>
      <c r="BT76" s="11"/>
      <c r="BU76" s="11"/>
      <c r="BV76" s="11"/>
      <c r="BW76" s="9"/>
      <c r="BX76" s="9"/>
      <c r="BY76" s="9"/>
      <c r="CC76" s="13"/>
    </row>
    <row r="77" spans="1:81" s="8" customFormat="1" ht="12.75">
      <c r="A77" s="20"/>
      <c r="B77" s="20"/>
      <c r="C77" s="2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BB77" s="11"/>
      <c r="BO77" s="11"/>
      <c r="BP77" s="11"/>
      <c r="BQ77" s="11"/>
      <c r="BR77" s="11"/>
      <c r="BS77" s="11"/>
      <c r="BT77" s="11"/>
      <c r="BU77" s="11"/>
      <c r="BV77" s="11"/>
      <c r="BW77" s="9"/>
      <c r="BX77" s="9"/>
      <c r="BY77" s="9"/>
      <c r="CC77" s="13"/>
    </row>
    <row r="78" spans="1:81" s="8" customFormat="1" ht="12.75">
      <c r="A78" s="20"/>
      <c r="B78" s="20"/>
      <c r="C78" s="2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BB78" s="11"/>
      <c r="BO78" s="11"/>
      <c r="BP78" s="11"/>
      <c r="BQ78" s="11"/>
      <c r="BR78" s="11"/>
      <c r="BS78" s="11"/>
      <c r="BT78" s="11"/>
      <c r="BU78" s="11"/>
      <c r="BV78" s="11"/>
      <c r="BW78" s="9"/>
      <c r="BX78" s="9"/>
      <c r="BY78" s="9"/>
      <c r="CC78" s="13"/>
    </row>
    <row r="79" spans="1:81" s="8" customFormat="1" ht="12.75">
      <c r="A79" s="20"/>
      <c r="B79" s="20"/>
      <c r="C79" s="2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BB79" s="11"/>
      <c r="BO79" s="11"/>
      <c r="BP79" s="11"/>
      <c r="BQ79" s="11"/>
      <c r="BR79" s="11"/>
      <c r="BS79" s="11"/>
      <c r="BT79" s="11"/>
      <c r="BU79" s="11"/>
      <c r="BV79" s="11"/>
      <c r="BW79" s="9"/>
      <c r="BX79" s="9"/>
      <c r="BY79" s="9"/>
      <c r="CC79" s="13"/>
    </row>
    <row r="80" spans="1:81" s="8" customFormat="1" ht="12.75">
      <c r="A80" s="20"/>
      <c r="B80" s="20"/>
      <c r="C80" s="21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BB80" s="11"/>
      <c r="BO80" s="11"/>
      <c r="BP80" s="11"/>
      <c r="BQ80" s="11"/>
      <c r="BR80" s="11"/>
      <c r="BS80" s="11"/>
      <c r="BT80" s="11"/>
      <c r="BU80" s="11"/>
      <c r="BV80" s="11"/>
      <c r="BW80" s="9"/>
      <c r="BX80" s="9"/>
      <c r="BY80" s="9"/>
      <c r="CC80" s="13"/>
    </row>
    <row r="81" spans="1:81" s="8" customFormat="1" ht="12.75">
      <c r="A81" s="20"/>
      <c r="B81" s="20"/>
      <c r="C81" s="21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BB81" s="11"/>
      <c r="BO81" s="11"/>
      <c r="BP81" s="11"/>
      <c r="BQ81" s="11"/>
      <c r="BR81" s="11"/>
      <c r="BS81" s="11"/>
      <c r="BT81" s="11"/>
      <c r="BU81" s="11"/>
      <c r="BV81" s="11"/>
      <c r="BW81" s="9"/>
      <c r="BX81" s="9"/>
      <c r="BY81" s="9"/>
      <c r="CC81" s="13"/>
    </row>
  </sheetData>
  <sheetProtection/>
  <mergeCells count="4">
    <mergeCell ref="B2:L2"/>
    <mergeCell ref="BR2:BS2"/>
    <mergeCell ref="BT2:BV2"/>
    <mergeCell ref="B4:L4"/>
  </mergeCells>
  <printOptions/>
  <pageMargins left="0.73" right="0.29" top="0.29" bottom="0.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Podolsk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Direktor</cp:lastModifiedBy>
  <cp:lastPrinted>2012-03-21T12:13:49Z</cp:lastPrinted>
  <dcterms:created xsi:type="dcterms:W3CDTF">2008-11-20T06:58:56Z</dcterms:created>
  <dcterms:modified xsi:type="dcterms:W3CDTF">2012-03-22T08:07:19Z</dcterms:modified>
  <cp:category/>
  <cp:version/>
  <cp:contentType/>
  <cp:contentStatus/>
</cp:coreProperties>
</file>