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ыполнение плана тек рем 20г" sheetId="1" r:id="rId1"/>
  </sheets>
  <calcPr calcId="152511"/>
</workbook>
</file>

<file path=xl/calcChain.xml><?xml version="1.0" encoding="utf-8"?>
<calcChain xmlns="http://schemas.openxmlformats.org/spreadsheetml/2006/main">
  <c r="K77" i="1" l="1"/>
  <c r="G77" i="1"/>
  <c r="E77" i="1"/>
  <c r="E78" i="1" s="1"/>
  <c r="G75" i="1"/>
  <c r="F75" i="1"/>
  <c r="G70" i="1"/>
  <c r="F70" i="1"/>
  <c r="G67" i="1"/>
  <c r="F67" i="1"/>
  <c r="G65" i="1"/>
  <c r="F65" i="1"/>
  <c r="G64" i="1"/>
  <c r="F64" i="1"/>
  <c r="G62" i="1"/>
  <c r="F62" i="1"/>
  <c r="G60" i="1"/>
  <c r="F60" i="1"/>
  <c r="K59" i="1"/>
  <c r="G59" i="1"/>
  <c r="F59" i="1"/>
  <c r="G58" i="1"/>
  <c r="F58" i="1"/>
  <c r="G55" i="1"/>
  <c r="F55" i="1"/>
  <c r="G54" i="1"/>
  <c r="F54" i="1"/>
  <c r="G53" i="1"/>
  <c r="F53" i="1"/>
  <c r="G52" i="1"/>
  <c r="F52" i="1"/>
  <c r="K50" i="1"/>
  <c r="J50" i="1"/>
  <c r="G49" i="1"/>
  <c r="F49" i="1"/>
  <c r="G48" i="1"/>
  <c r="F48" i="1"/>
  <c r="K47" i="1"/>
  <c r="J47" i="1"/>
  <c r="G47" i="1"/>
  <c r="F47" i="1"/>
  <c r="F46" i="1"/>
  <c r="K41" i="1"/>
  <c r="G41" i="1"/>
  <c r="F41" i="1"/>
  <c r="G39" i="1"/>
  <c r="F39" i="1"/>
  <c r="G38" i="1"/>
  <c r="F38" i="1"/>
  <c r="G36" i="1"/>
  <c r="F36" i="1"/>
  <c r="G35" i="1"/>
  <c r="F35" i="1"/>
  <c r="G32" i="1"/>
  <c r="F32" i="1"/>
  <c r="G30" i="1"/>
  <c r="F30" i="1"/>
  <c r="G29" i="1"/>
  <c r="F29" i="1"/>
  <c r="G27" i="1"/>
  <c r="F27" i="1"/>
  <c r="G26" i="1"/>
  <c r="F26" i="1"/>
  <c r="G24" i="1"/>
  <c r="F24" i="1"/>
  <c r="G23" i="1"/>
  <c r="F23" i="1"/>
  <c r="G22" i="1"/>
  <c r="G78" i="1" s="1"/>
  <c r="F22" i="1"/>
  <c r="G21" i="1"/>
  <c r="F21" i="1"/>
  <c r="J17" i="1"/>
  <c r="G17" i="1"/>
  <c r="F17" i="1"/>
  <c r="K15" i="1"/>
  <c r="K78" i="1" s="1"/>
  <c r="J15" i="1"/>
  <c r="K14" i="1"/>
  <c r="J14" i="1"/>
  <c r="G14" i="1"/>
  <c r="F14" i="1"/>
</calcChain>
</file>

<file path=xl/comments1.xml><?xml version="1.0" encoding="utf-8"?>
<comments xmlns="http://schemas.openxmlformats.org/spreadsheetml/2006/main">
  <authors>
    <author>Автор</author>
  </authors>
  <commentList>
    <comment ref="K14" authorId="0" shapeId="0">
      <text>
        <r>
          <rPr>
            <sz val="9"/>
            <color indexed="81"/>
            <rFont val="Tahoma"/>
            <charset val="1"/>
          </rPr>
          <t xml:space="preserve">Циол 10/6-107,702
Циол 17б, Сосн 10а Кур 3-324м2-299,858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Циол13а-75,902
Циол 16-169,271
Циол 1/22- 559,896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ООО УРОВЕНЬ 94,96-разные-рем ворон, огражд, швов
</t>
        </r>
      </text>
    </comment>
    <comment ref="K41" authorId="0" shapeId="0">
      <text>
        <r>
          <rPr>
            <sz val="9"/>
            <color indexed="81"/>
            <rFont val="Tahoma"/>
            <charset val="1"/>
          </rPr>
          <t xml:space="preserve">Циол 9/16 устройство выпуска-236,315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Бород 23 под 4,3 -330-196
Бор 23 1,2 под 249,993
Циол 17б-5 под. -315,486
6 по.-274,548</t>
        </r>
      </text>
    </comment>
    <comment ref="K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Цмол1
Циол 17б -16 окон 6,5 под.
Циол 17б 16окон4,3 под
Циол 7/11кв.3-1шт
Кур,3 -26 створок
Циол 17б под. 1,2-16штук-149,037
</t>
        </r>
      </text>
    </comment>
    <comment ref="K59" authorId="0" shapeId="0">
      <text>
        <r>
          <rPr>
            <sz val="9"/>
            <color indexed="81"/>
            <rFont val="Tahoma"/>
            <charset val="1"/>
          </rPr>
          <t xml:space="preserve">ремонт крыльца МУЖРП-9-87,006
</t>
        </r>
      </text>
    </comment>
    <comment ref="K61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Циол 1/22-185м2-150,0443
</t>
        </r>
      </text>
    </comment>
    <comment ref="F75" authorId="0" shapeId="0">
      <text>
        <r>
          <rPr>
            <sz val="9"/>
            <color indexed="81"/>
            <rFont val="Tahoma"/>
            <charset val="1"/>
          </rPr>
          <t xml:space="preserve">Сосновая1, Курчатова, 3
</t>
        </r>
      </text>
    </comment>
    <comment ref="K77" authorId="0" shapeId="0">
      <text>
        <r>
          <rPr>
            <sz val="9"/>
            <color indexed="81"/>
            <rFont val="Tahoma"/>
            <family val="2"/>
            <charset val="204"/>
          </rPr>
          <t xml:space="preserve">Курч 3 655,8+167,636 пожарка,249,56-очистка кровель, Циол 17б видео с 1по6 под-180,0
Кур 19 видео с 1по2 под-60,0
 Бор 22 Асф МСП -163м2-148,81
Бор 15 асф М
СП-116м2-100,97,
 Циол 10/6 АБП-78м2-48,3
Сосн 4 АБП -420м2-261,28
Бород 19 видео-33+99 -4шт
Бород 21 видео 33+99-4шт
 Циол 10/6 парковка 
180м2 106,216
Давыд 16а рем. дет площ.- 65.043
разные -54.043
Кутузово сосульки-7690м2-238,104
 Видео-Циол 13 под 1-1шт-33,0
Циол 13 под 2,3,4-3шт-99,0
Бород 15 под. 1,2,3-99,0
Бород 15а под 1,2,3,4-99+33=132,0
Багр 15 благоустр-310м2-176,958
Кур3-благ-6,333
Ремонт швов по Кутузово-1380м-706,292
Циол 1/22-слухов. окна 6штук-67,421
Очистка кровель(снег)-220м-6,380
</t>
        </r>
      </text>
    </comment>
  </commentList>
</comments>
</file>

<file path=xl/sharedStrings.xml><?xml version="1.0" encoding="utf-8"?>
<sst xmlns="http://schemas.openxmlformats.org/spreadsheetml/2006/main" count="205" uniqueCount="150">
  <si>
    <r>
      <t>Предприятие</t>
    </r>
    <r>
      <rPr>
        <sz val="12"/>
        <rFont val="Times New Roman"/>
        <family val="1"/>
        <charset val="204"/>
      </rPr>
      <t xml:space="preserve"> _</t>
    </r>
    <r>
      <rPr>
        <u/>
        <sz val="12"/>
        <rFont val="Times New Roman"/>
        <family val="1"/>
        <charset val="204"/>
      </rPr>
      <t>МУЖРП № Городского округа Подольск</t>
    </r>
  </si>
  <si>
    <t>Приложение № 2</t>
  </si>
  <si>
    <r>
      <t xml:space="preserve">Дата отчета </t>
    </r>
    <r>
      <rPr>
        <u/>
        <sz val="12"/>
        <rFont val="Times New Roman"/>
        <family val="1"/>
        <charset val="204"/>
      </rPr>
      <t>10 января 2021 года</t>
    </r>
  </si>
  <si>
    <t>к постановлению Администрации</t>
  </si>
  <si>
    <t>Городского округа Подольск</t>
  </si>
  <si>
    <r>
      <t>от _</t>
    </r>
    <r>
      <rPr>
        <u/>
        <sz val="18"/>
        <rFont val="Times New Roman"/>
        <family val="1"/>
        <charset val="204"/>
      </rPr>
      <t>14.04.2020г.</t>
    </r>
    <r>
      <rPr>
        <sz val="18"/>
        <rFont val="Times New Roman"/>
        <family val="1"/>
        <charset val="204"/>
      </rPr>
      <t>___№</t>
    </r>
    <r>
      <rPr>
        <u/>
        <sz val="18"/>
        <rFont val="Times New Roman"/>
        <family val="1"/>
        <charset val="204"/>
      </rPr>
      <t xml:space="preserve"> 421-п</t>
    </r>
  </si>
  <si>
    <t xml:space="preserve">СПРАВКА о ходе выполнения текущего ремонта общего имущества МКД 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</si>
  <si>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10  января </t>
    </r>
    <r>
      <rPr>
        <b/>
        <sz val="13"/>
        <rFont val="Times New Roman"/>
        <family val="1"/>
        <charset val="204"/>
      </rPr>
      <t>2021 года по МУЖРП №9</t>
    </r>
  </si>
  <si>
    <r>
      <t xml:space="preserve">( справка предоставляется на 10 число каждого месяца в период с 01.01.2020 по  31.12.2020 с </t>
    </r>
    <r>
      <rPr>
        <b/>
        <sz val="10"/>
        <rFont val="Times New Roman"/>
        <family val="1"/>
        <charset val="204"/>
      </rPr>
      <t>нарастающим итогом)</t>
    </r>
  </si>
  <si>
    <t>№</t>
  </si>
  <si>
    <t>Вид работ</t>
  </si>
  <si>
    <t>ед.изм.</t>
  </si>
  <si>
    <t>хоз.способ</t>
  </si>
  <si>
    <t>подряд</t>
  </si>
  <si>
    <t>ПЛАН</t>
  </si>
  <si>
    <t>ФАКТ</t>
  </si>
  <si>
    <t>натуральные показатели</t>
  </si>
  <si>
    <t>стоимость (тыс.руб.)</t>
  </si>
  <si>
    <t xml:space="preserve">Крыши </t>
  </si>
  <si>
    <t>1.1.</t>
  </si>
  <si>
    <t>Ремонт кровли всего, в т.ч.</t>
  </si>
  <si>
    <t>1.1.1.</t>
  </si>
  <si>
    <t>мягкая</t>
  </si>
  <si>
    <t>м2</t>
  </si>
  <si>
    <t>1.1.2.</t>
  </si>
  <si>
    <t>шиферная</t>
  </si>
  <si>
    <t>1.1.3.</t>
  </si>
  <si>
    <t>металлическая</t>
  </si>
  <si>
    <t>1.2.</t>
  </si>
  <si>
    <t>замена звеньев водосточных труб, желобов, свесов</t>
  </si>
  <si>
    <t>п.м.</t>
  </si>
  <si>
    <t>1.3.</t>
  </si>
  <si>
    <t>ремонт оголовков</t>
  </si>
  <si>
    <t>шт</t>
  </si>
  <si>
    <t>Сантехнические работы</t>
  </si>
  <si>
    <t>2.1.</t>
  </si>
  <si>
    <t xml:space="preserve"> ЦО  в  т.ч.</t>
  </si>
  <si>
    <t>2.1.1.</t>
  </si>
  <si>
    <t>задвижки</t>
  </si>
  <si>
    <t>2.1.2.</t>
  </si>
  <si>
    <t>трубопроводы</t>
  </si>
  <si>
    <t>м</t>
  </si>
  <si>
    <t>2.1.3.</t>
  </si>
  <si>
    <t>полотенцесушители</t>
  </si>
  <si>
    <t>шт.</t>
  </si>
  <si>
    <t>2.1.4.</t>
  </si>
  <si>
    <t>вентиля, краны</t>
  </si>
  <si>
    <t>2.1.5.</t>
  </si>
  <si>
    <t>Замена отопительных приборов в т.ч.</t>
  </si>
  <si>
    <t>секц/ регис</t>
  </si>
  <si>
    <t>на лестничных площадках</t>
  </si>
  <si>
    <t>в квартирах</t>
  </si>
  <si>
    <t>2.2.</t>
  </si>
  <si>
    <t>ГВС, в  т.ч.</t>
  </si>
  <si>
    <t>2.2.1.</t>
  </si>
  <si>
    <t>2.2.2.</t>
  </si>
  <si>
    <t>2.2.3.</t>
  </si>
  <si>
    <t>2.2.4.</t>
  </si>
  <si>
    <t>2.3.</t>
  </si>
  <si>
    <t>ХВС, в  т.ч.</t>
  </si>
  <si>
    <t>2.3.1.</t>
  </si>
  <si>
    <t>2.3.2.</t>
  </si>
  <si>
    <t>2.3.3.</t>
  </si>
  <si>
    <t>2.4.</t>
  </si>
  <si>
    <t>Изоляция трубопроводов на технических этажах в т.ч.</t>
  </si>
  <si>
    <t>2.4.1.</t>
  </si>
  <si>
    <t>чердачные помещения</t>
  </si>
  <si>
    <t>м тр-да/м3 изоляции</t>
  </si>
  <si>
    <t>2.4.2.</t>
  </si>
  <si>
    <t>подвальные помещения</t>
  </si>
  <si>
    <t>2.5.</t>
  </si>
  <si>
    <t>ВК, в  т.ч.</t>
  </si>
  <si>
    <t>дом</t>
  </si>
  <si>
    <t>2.5.1.</t>
  </si>
  <si>
    <t xml:space="preserve"> трубопрводы</t>
  </si>
  <si>
    <t>Лифты, в т.ч.</t>
  </si>
  <si>
    <t>3.1.</t>
  </si>
  <si>
    <t>ремонт</t>
  </si>
  <si>
    <t>3.2.</t>
  </si>
  <si>
    <t>диагностика</t>
  </si>
  <si>
    <t>ОСР</t>
  </si>
  <si>
    <t>4.1.</t>
  </si>
  <si>
    <t>Подъезды, в т.ч.</t>
  </si>
  <si>
    <t>ед.</t>
  </si>
  <si>
    <t>4.1.1.</t>
  </si>
  <si>
    <t>отремонтир. пов-ти</t>
  </si>
  <si>
    <t>4.1.2.</t>
  </si>
  <si>
    <t>замена дверей</t>
  </si>
  <si>
    <t>4.1.3.</t>
  </si>
  <si>
    <t>ремонт дверей</t>
  </si>
  <si>
    <t>4.1.4.</t>
  </si>
  <si>
    <t>замена оконных блоков</t>
  </si>
  <si>
    <t>4.1.5.</t>
  </si>
  <si>
    <t>ремонт окон</t>
  </si>
  <si>
    <t>4.1.6</t>
  </si>
  <si>
    <t>застеклено</t>
  </si>
  <si>
    <t>4.1.7</t>
  </si>
  <si>
    <t>замена почтовых ящиков</t>
  </si>
  <si>
    <t>4.1.8</t>
  </si>
  <si>
    <t>пандусы (ремонт, установка)</t>
  </si>
  <si>
    <t>4.2.</t>
  </si>
  <si>
    <t>Квартиры</t>
  </si>
  <si>
    <t>Фасады, в т.ч.</t>
  </si>
  <si>
    <t>5.1.</t>
  </si>
  <si>
    <t>швы</t>
  </si>
  <si>
    <t>5.2.</t>
  </si>
  <si>
    <t>балконы (плиты, ограждения)</t>
  </si>
  <si>
    <t>5.3.</t>
  </si>
  <si>
    <t>крыльца (козырьки, ступени)</t>
  </si>
  <si>
    <t>5.4.</t>
  </si>
  <si>
    <t>цоколи</t>
  </si>
  <si>
    <t>5.5.</t>
  </si>
  <si>
    <t>отмостка</t>
  </si>
  <si>
    <t>5.6.</t>
  </si>
  <si>
    <t>Электромонтажные работы</t>
  </si>
  <si>
    <t>6.1.</t>
  </si>
  <si>
    <t>Светильники</t>
  </si>
  <si>
    <t>6.2.</t>
  </si>
  <si>
    <t>эл. проводка</t>
  </si>
  <si>
    <t>6.3.</t>
  </si>
  <si>
    <t>ВРУ (эл.щиты)</t>
  </si>
  <si>
    <t>6.4.</t>
  </si>
  <si>
    <t>Электроосветительная арматура</t>
  </si>
  <si>
    <t>6.5.</t>
  </si>
  <si>
    <t>замеры сопротивления изолции, контура заземления, фазы-ноль</t>
  </si>
  <si>
    <t>Установка приборов учета</t>
  </si>
  <si>
    <t>7.1.</t>
  </si>
  <si>
    <t>на ХВС</t>
  </si>
  <si>
    <t>7.2.</t>
  </si>
  <si>
    <t>на ГВС</t>
  </si>
  <si>
    <t>7.3.</t>
  </si>
  <si>
    <t>на ЦО</t>
  </si>
  <si>
    <t>7.4.</t>
  </si>
  <si>
    <t xml:space="preserve">эл.энергии </t>
  </si>
  <si>
    <t>8</t>
  </si>
  <si>
    <t>Мероприятия по пожарной безопасности в т.ч.</t>
  </si>
  <si>
    <t>8.1.</t>
  </si>
  <si>
    <t>Восстановление системы внутреннего пожарного водопровода</t>
  </si>
  <si>
    <t>8.2.</t>
  </si>
  <si>
    <t>Комплектация этажных противопожарных шкафов</t>
  </si>
  <si>
    <t>шкаф</t>
  </si>
  <si>
    <t>9</t>
  </si>
  <si>
    <t>Прочие</t>
  </si>
  <si>
    <t>ИТОГО, тыс.  руб.</t>
  </si>
  <si>
    <t>Директор</t>
  </si>
  <si>
    <t>С.П. Ольховский</t>
  </si>
  <si>
    <t>Ответственный исполнитель:_______________________________________________________________</t>
  </si>
  <si>
    <t>М.В. Федосеева  начальник ПТО 530383</t>
  </si>
  <si>
    <t>_______________________________________________________________________________________________________</t>
  </si>
  <si>
    <t>(Ф.И.О. должность, подпись,телефон)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</si>
</sst>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u/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2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/>
    <xf numFmtId="0" fontId="0" fillId="0" borderId="0" xfId="0" applyAlignment="1"/>
    <xf numFmtId="0" fontId="1" fillId="0" borderId="0" xfId="0" applyFont="1"/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5"/>
  <sheetViews>
    <sheetView tabSelected="1" topLeftCell="A76" workbookViewId="0">
      <selection activeCell="H87" sqref="H87"/>
    </sheetView>
  </sheetViews>
  <sheetFormatPr defaultRowHeight="15" x14ac:dyDescent="0.25"/>
  <cols>
    <col min="1" max="1" width="4.5703125" style="53" customWidth="1"/>
    <col min="2" max="2" width="34.7109375" style="4" customWidth="1"/>
    <col min="3" max="3" width="5.85546875" style="4" customWidth="1"/>
    <col min="4" max="4" width="9.7109375" style="4" customWidth="1"/>
    <col min="5" max="5" width="8.28515625" style="4" customWidth="1"/>
    <col min="6" max="6" width="10.140625" style="4" customWidth="1"/>
    <col min="7" max="7" width="8.42578125" style="4" customWidth="1"/>
    <col min="8" max="8" width="9.7109375" style="4" customWidth="1"/>
    <col min="9" max="9" width="8" style="4" customWidth="1"/>
    <col min="10" max="10" width="9.85546875" style="4" customWidth="1"/>
    <col min="11" max="11" width="14.42578125" style="4" customWidth="1"/>
    <col min="12" max="256" width="9.140625" style="4"/>
    <col min="257" max="257" width="4.5703125" style="4" customWidth="1"/>
    <col min="258" max="258" width="34.7109375" style="4" customWidth="1"/>
    <col min="259" max="259" width="5.85546875" style="4" customWidth="1"/>
    <col min="260" max="260" width="9.7109375" style="4" customWidth="1"/>
    <col min="261" max="261" width="8.28515625" style="4" customWidth="1"/>
    <col min="262" max="262" width="10.140625" style="4" customWidth="1"/>
    <col min="263" max="263" width="8.42578125" style="4" customWidth="1"/>
    <col min="264" max="264" width="9.7109375" style="4" customWidth="1"/>
    <col min="265" max="265" width="8" style="4" customWidth="1"/>
    <col min="266" max="266" width="9.85546875" style="4" customWidth="1"/>
    <col min="267" max="267" width="14.42578125" style="4" customWidth="1"/>
    <col min="268" max="512" width="9.140625" style="4"/>
    <col min="513" max="513" width="4.5703125" style="4" customWidth="1"/>
    <col min="514" max="514" width="34.7109375" style="4" customWidth="1"/>
    <col min="515" max="515" width="5.85546875" style="4" customWidth="1"/>
    <col min="516" max="516" width="9.7109375" style="4" customWidth="1"/>
    <col min="517" max="517" width="8.28515625" style="4" customWidth="1"/>
    <col min="518" max="518" width="10.140625" style="4" customWidth="1"/>
    <col min="519" max="519" width="8.42578125" style="4" customWidth="1"/>
    <col min="520" max="520" width="9.7109375" style="4" customWidth="1"/>
    <col min="521" max="521" width="8" style="4" customWidth="1"/>
    <col min="522" max="522" width="9.85546875" style="4" customWidth="1"/>
    <col min="523" max="523" width="14.42578125" style="4" customWidth="1"/>
    <col min="524" max="768" width="9.140625" style="4"/>
    <col min="769" max="769" width="4.5703125" style="4" customWidth="1"/>
    <col min="770" max="770" width="34.7109375" style="4" customWidth="1"/>
    <col min="771" max="771" width="5.85546875" style="4" customWidth="1"/>
    <col min="772" max="772" width="9.7109375" style="4" customWidth="1"/>
    <col min="773" max="773" width="8.28515625" style="4" customWidth="1"/>
    <col min="774" max="774" width="10.140625" style="4" customWidth="1"/>
    <col min="775" max="775" width="8.42578125" style="4" customWidth="1"/>
    <col min="776" max="776" width="9.7109375" style="4" customWidth="1"/>
    <col min="777" max="777" width="8" style="4" customWidth="1"/>
    <col min="778" max="778" width="9.85546875" style="4" customWidth="1"/>
    <col min="779" max="779" width="14.42578125" style="4" customWidth="1"/>
    <col min="780" max="1024" width="9.140625" style="4"/>
    <col min="1025" max="1025" width="4.5703125" style="4" customWidth="1"/>
    <col min="1026" max="1026" width="34.7109375" style="4" customWidth="1"/>
    <col min="1027" max="1027" width="5.85546875" style="4" customWidth="1"/>
    <col min="1028" max="1028" width="9.7109375" style="4" customWidth="1"/>
    <col min="1029" max="1029" width="8.28515625" style="4" customWidth="1"/>
    <col min="1030" max="1030" width="10.140625" style="4" customWidth="1"/>
    <col min="1031" max="1031" width="8.42578125" style="4" customWidth="1"/>
    <col min="1032" max="1032" width="9.7109375" style="4" customWidth="1"/>
    <col min="1033" max="1033" width="8" style="4" customWidth="1"/>
    <col min="1034" max="1034" width="9.85546875" style="4" customWidth="1"/>
    <col min="1035" max="1035" width="14.42578125" style="4" customWidth="1"/>
    <col min="1036" max="1280" width="9.140625" style="4"/>
    <col min="1281" max="1281" width="4.5703125" style="4" customWidth="1"/>
    <col min="1282" max="1282" width="34.7109375" style="4" customWidth="1"/>
    <col min="1283" max="1283" width="5.85546875" style="4" customWidth="1"/>
    <col min="1284" max="1284" width="9.7109375" style="4" customWidth="1"/>
    <col min="1285" max="1285" width="8.28515625" style="4" customWidth="1"/>
    <col min="1286" max="1286" width="10.140625" style="4" customWidth="1"/>
    <col min="1287" max="1287" width="8.42578125" style="4" customWidth="1"/>
    <col min="1288" max="1288" width="9.7109375" style="4" customWidth="1"/>
    <col min="1289" max="1289" width="8" style="4" customWidth="1"/>
    <col min="1290" max="1290" width="9.85546875" style="4" customWidth="1"/>
    <col min="1291" max="1291" width="14.42578125" style="4" customWidth="1"/>
    <col min="1292" max="1536" width="9.140625" style="4"/>
    <col min="1537" max="1537" width="4.5703125" style="4" customWidth="1"/>
    <col min="1538" max="1538" width="34.7109375" style="4" customWidth="1"/>
    <col min="1539" max="1539" width="5.85546875" style="4" customWidth="1"/>
    <col min="1540" max="1540" width="9.7109375" style="4" customWidth="1"/>
    <col min="1541" max="1541" width="8.28515625" style="4" customWidth="1"/>
    <col min="1542" max="1542" width="10.140625" style="4" customWidth="1"/>
    <col min="1543" max="1543" width="8.42578125" style="4" customWidth="1"/>
    <col min="1544" max="1544" width="9.7109375" style="4" customWidth="1"/>
    <col min="1545" max="1545" width="8" style="4" customWidth="1"/>
    <col min="1546" max="1546" width="9.85546875" style="4" customWidth="1"/>
    <col min="1547" max="1547" width="14.42578125" style="4" customWidth="1"/>
    <col min="1548" max="1792" width="9.140625" style="4"/>
    <col min="1793" max="1793" width="4.5703125" style="4" customWidth="1"/>
    <col min="1794" max="1794" width="34.7109375" style="4" customWidth="1"/>
    <col min="1795" max="1795" width="5.85546875" style="4" customWidth="1"/>
    <col min="1796" max="1796" width="9.7109375" style="4" customWidth="1"/>
    <col min="1797" max="1797" width="8.28515625" style="4" customWidth="1"/>
    <col min="1798" max="1798" width="10.140625" style="4" customWidth="1"/>
    <col min="1799" max="1799" width="8.42578125" style="4" customWidth="1"/>
    <col min="1800" max="1800" width="9.7109375" style="4" customWidth="1"/>
    <col min="1801" max="1801" width="8" style="4" customWidth="1"/>
    <col min="1802" max="1802" width="9.85546875" style="4" customWidth="1"/>
    <col min="1803" max="1803" width="14.42578125" style="4" customWidth="1"/>
    <col min="1804" max="2048" width="9.140625" style="4"/>
    <col min="2049" max="2049" width="4.5703125" style="4" customWidth="1"/>
    <col min="2050" max="2050" width="34.7109375" style="4" customWidth="1"/>
    <col min="2051" max="2051" width="5.85546875" style="4" customWidth="1"/>
    <col min="2052" max="2052" width="9.7109375" style="4" customWidth="1"/>
    <col min="2053" max="2053" width="8.28515625" style="4" customWidth="1"/>
    <col min="2054" max="2054" width="10.140625" style="4" customWidth="1"/>
    <col min="2055" max="2055" width="8.42578125" style="4" customWidth="1"/>
    <col min="2056" max="2056" width="9.7109375" style="4" customWidth="1"/>
    <col min="2057" max="2057" width="8" style="4" customWidth="1"/>
    <col min="2058" max="2058" width="9.85546875" style="4" customWidth="1"/>
    <col min="2059" max="2059" width="14.42578125" style="4" customWidth="1"/>
    <col min="2060" max="2304" width="9.140625" style="4"/>
    <col min="2305" max="2305" width="4.5703125" style="4" customWidth="1"/>
    <col min="2306" max="2306" width="34.7109375" style="4" customWidth="1"/>
    <col min="2307" max="2307" width="5.85546875" style="4" customWidth="1"/>
    <col min="2308" max="2308" width="9.7109375" style="4" customWidth="1"/>
    <col min="2309" max="2309" width="8.28515625" style="4" customWidth="1"/>
    <col min="2310" max="2310" width="10.140625" style="4" customWidth="1"/>
    <col min="2311" max="2311" width="8.42578125" style="4" customWidth="1"/>
    <col min="2312" max="2312" width="9.7109375" style="4" customWidth="1"/>
    <col min="2313" max="2313" width="8" style="4" customWidth="1"/>
    <col min="2314" max="2314" width="9.85546875" style="4" customWidth="1"/>
    <col min="2315" max="2315" width="14.42578125" style="4" customWidth="1"/>
    <col min="2316" max="2560" width="9.140625" style="4"/>
    <col min="2561" max="2561" width="4.5703125" style="4" customWidth="1"/>
    <col min="2562" max="2562" width="34.7109375" style="4" customWidth="1"/>
    <col min="2563" max="2563" width="5.85546875" style="4" customWidth="1"/>
    <col min="2564" max="2564" width="9.7109375" style="4" customWidth="1"/>
    <col min="2565" max="2565" width="8.28515625" style="4" customWidth="1"/>
    <col min="2566" max="2566" width="10.140625" style="4" customWidth="1"/>
    <col min="2567" max="2567" width="8.42578125" style="4" customWidth="1"/>
    <col min="2568" max="2568" width="9.7109375" style="4" customWidth="1"/>
    <col min="2569" max="2569" width="8" style="4" customWidth="1"/>
    <col min="2570" max="2570" width="9.85546875" style="4" customWidth="1"/>
    <col min="2571" max="2571" width="14.42578125" style="4" customWidth="1"/>
    <col min="2572" max="2816" width="9.140625" style="4"/>
    <col min="2817" max="2817" width="4.5703125" style="4" customWidth="1"/>
    <col min="2818" max="2818" width="34.7109375" style="4" customWidth="1"/>
    <col min="2819" max="2819" width="5.85546875" style="4" customWidth="1"/>
    <col min="2820" max="2820" width="9.7109375" style="4" customWidth="1"/>
    <col min="2821" max="2821" width="8.28515625" style="4" customWidth="1"/>
    <col min="2822" max="2822" width="10.140625" style="4" customWidth="1"/>
    <col min="2823" max="2823" width="8.42578125" style="4" customWidth="1"/>
    <col min="2824" max="2824" width="9.7109375" style="4" customWidth="1"/>
    <col min="2825" max="2825" width="8" style="4" customWidth="1"/>
    <col min="2826" max="2826" width="9.85546875" style="4" customWidth="1"/>
    <col min="2827" max="2827" width="14.42578125" style="4" customWidth="1"/>
    <col min="2828" max="3072" width="9.140625" style="4"/>
    <col min="3073" max="3073" width="4.5703125" style="4" customWidth="1"/>
    <col min="3074" max="3074" width="34.7109375" style="4" customWidth="1"/>
    <col min="3075" max="3075" width="5.85546875" style="4" customWidth="1"/>
    <col min="3076" max="3076" width="9.7109375" style="4" customWidth="1"/>
    <col min="3077" max="3077" width="8.28515625" style="4" customWidth="1"/>
    <col min="3078" max="3078" width="10.140625" style="4" customWidth="1"/>
    <col min="3079" max="3079" width="8.42578125" style="4" customWidth="1"/>
    <col min="3080" max="3080" width="9.7109375" style="4" customWidth="1"/>
    <col min="3081" max="3081" width="8" style="4" customWidth="1"/>
    <col min="3082" max="3082" width="9.85546875" style="4" customWidth="1"/>
    <col min="3083" max="3083" width="14.42578125" style="4" customWidth="1"/>
    <col min="3084" max="3328" width="9.140625" style="4"/>
    <col min="3329" max="3329" width="4.5703125" style="4" customWidth="1"/>
    <col min="3330" max="3330" width="34.7109375" style="4" customWidth="1"/>
    <col min="3331" max="3331" width="5.85546875" style="4" customWidth="1"/>
    <col min="3332" max="3332" width="9.7109375" style="4" customWidth="1"/>
    <col min="3333" max="3333" width="8.28515625" style="4" customWidth="1"/>
    <col min="3334" max="3334" width="10.140625" style="4" customWidth="1"/>
    <col min="3335" max="3335" width="8.42578125" style="4" customWidth="1"/>
    <col min="3336" max="3336" width="9.7109375" style="4" customWidth="1"/>
    <col min="3337" max="3337" width="8" style="4" customWidth="1"/>
    <col min="3338" max="3338" width="9.85546875" style="4" customWidth="1"/>
    <col min="3339" max="3339" width="14.42578125" style="4" customWidth="1"/>
    <col min="3340" max="3584" width="9.140625" style="4"/>
    <col min="3585" max="3585" width="4.5703125" style="4" customWidth="1"/>
    <col min="3586" max="3586" width="34.7109375" style="4" customWidth="1"/>
    <col min="3587" max="3587" width="5.85546875" style="4" customWidth="1"/>
    <col min="3588" max="3588" width="9.7109375" style="4" customWidth="1"/>
    <col min="3589" max="3589" width="8.28515625" style="4" customWidth="1"/>
    <col min="3590" max="3590" width="10.140625" style="4" customWidth="1"/>
    <col min="3591" max="3591" width="8.42578125" style="4" customWidth="1"/>
    <col min="3592" max="3592" width="9.7109375" style="4" customWidth="1"/>
    <col min="3593" max="3593" width="8" style="4" customWidth="1"/>
    <col min="3594" max="3594" width="9.85546875" style="4" customWidth="1"/>
    <col min="3595" max="3595" width="14.42578125" style="4" customWidth="1"/>
    <col min="3596" max="3840" width="9.140625" style="4"/>
    <col min="3841" max="3841" width="4.5703125" style="4" customWidth="1"/>
    <col min="3842" max="3842" width="34.7109375" style="4" customWidth="1"/>
    <col min="3843" max="3843" width="5.85546875" style="4" customWidth="1"/>
    <col min="3844" max="3844" width="9.7109375" style="4" customWidth="1"/>
    <col min="3845" max="3845" width="8.28515625" style="4" customWidth="1"/>
    <col min="3846" max="3846" width="10.140625" style="4" customWidth="1"/>
    <col min="3847" max="3847" width="8.42578125" style="4" customWidth="1"/>
    <col min="3848" max="3848" width="9.7109375" style="4" customWidth="1"/>
    <col min="3849" max="3849" width="8" style="4" customWidth="1"/>
    <col min="3850" max="3850" width="9.85546875" style="4" customWidth="1"/>
    <col min="3851" max="3851" width="14.42578125" style="4" customWidth="1"/>
    <col min="3852" max="4096" width="9.140625" style="4"/>
    <col min="4097" max="4097" width="4.5703125" style="4" customWidth="1"/>
    <col min="4098" max="4098" width="34.7109375" style="4" customWidth="1"/>
    <col min="4099" max="4099" width="5.85546875" style="4" customWidth="1"/>
    <col min="4100" max="4100" width="9.7109375" style="4" customWidth="1"/>
    <col min="4101" max="4101" width="8.28515625" style="4" customWidth="1"/>
    <col min="4102" max="4102" width="10.140625" style="4" customWidth="1"/>
    <col min="4103" max="4103" width="8.42578125" style="4" customWidth="1"/>
    <col min="4104" max="4104" width="9.7109375" style="4" customWidth="1"/>
    <col min="4105" max="4105" width="8" style="4" customWidth="1"/>
    <col min="4106" max="4106" width="9.85546875" style="4" customWidth="1"/>
    <col min="4107" max="4107" width="14.42578125" style="4" customWidth="1"/>
    <col min="4108" max="4352" width="9.140625" style="4"/>
    <col min="4353" max="4353" width="4.5703125" style="4" customWidth="1"/>
    <col min="4354" max="4354" width="34.7109375" style="4" customWidth="1"/>
    <col min="4355" max="4355" width="5.85546875" style="4" customWidth="1"/>
    <col min="4356" max="4356" width="9.7109375" style="4" customWidth="1"/>
    <col min="4357" max="4357" width="8.28515625" style="4" customWidth="1"/>
    <col min="4358" max="4358" width="10.140625" style="4" customWidth="1"/>
    <col min="4359" max="4359" width="8.42578125" style="4" customWidth="1"/>
    <col min="4360" max="4360" width="9.7109375" style="4" customWidth="1"/>
    <col min="4361" max="4361" width="8" style="4" customWidth="1"/>
    <col min="4362" max="4362" width="9.85546875" style="4" customWidth="1"/>
    <col min="4363" max="4363" width="14.42578125" style="4" customWidth="1"/>
    <col min="4364" max="4608" width="9.140625" style="4"/>
    <col min="4609" max="4609" width="4.5703125" style="4" customWidth="1"/>
    <col min="4610" max="4610" width="34.7109375" style="4" customWidth="1"/>
    <col min="4611" max="4611" width="5.85546875" style="4" customWidth="1"/>
    <col min="4612" max="4612" width="9.7109375" style="4" customWidth="1"/>
    <col min="4613" max="4613" width="8.28515625" style="4" customWidth="1"/>
    <col min="4614" max="4614" width="10.140625" style="4" customWidth="1"/>
    <col min="4615" max="4615" width="8.42578125" style="4" customWidth="1"/>
    <col min="4616" max="4616" width="9.7109375" style="4" customWidth="1"/>
    <col min="4617" max="4617" width="8" style="4" customWidth="1"/>
    <col min="4618" max="4618" width="9.85546875" style="4" customWidth="1"/>
    <col min="4619" max="4619" width="14.42578125" style="4" customWidth="1"/>
    <col min="4620" max="4864" width="9.140625" style="4"/>
    <col min="4865" max="4865" width="4.5703125" style="4" customWidth="1"/>
    <col min="4866" max="4866" width="34.7109375" style="4" customWidth="1"/>
    <col min="4867" max="4867" width="5.85546875" style="4" customWidth="1"/>
    <col min="4868" max="4868" width="9.7109375" style="4" customWidth="1"/>
    <col min="4869" max="4869" width="8.28515625" style="4" customWidth="1"/>
    <col min="4870" max="4870" width="10.140625" style="4" customWidth="1"/>
    <col min="4871" max="4871" width="8.42578125" style="4" customWidth="1"/>
    <col min="4872" max="4872" width="9.7109375" style="4" customWidth="1"/>
    <col min="4873" max="4873" width="8" style="4" customWidth="1"/>
    <col min="4874" max="4874" width="9.85546875" style="4" customWidth="1"/>
    <col min="4875" max="4875" width="14.42578125" style="4" customWidth="1"/>
    <col min="4876" max="5120" width="9.140625" style="4"/>
    <col min="5121" max="5121" width="4.5703125" style="4" customWidth="1"/>
    <col min="5122" max="5122" width="34.7109375" style="4" customWidth="1"/>
    <col min="5123" max="5123" width="5.85546875" style="4" customWidth="1"/>
    <col min="5124" max="5124" width="9.7109375" style="4" customWidth="1"/>
    <col min="5125" max="5125" width="8.28515625" style="4" customWidth="1"/>
    <col min="5126" max="5126" width="10.140625" style="4" customWidth="1"/>
    <col min="5127" max="5127" width="8.42578125" style="4" customWidth="1"/>
    <col min="5128" max="5128" width="9.7109375" style="4" customWidth="1"/>
    <col min="5129" max="5129" width="8" style="4" customWidth="1"/>
    <col min="5130" max="5130" width="9.85546875" style="4" customWidth="1"/>
    <col min="5131" max="5131" width="14.42578125" style="4" customWidth="1"/>
    <col min="5132" max="5376" width="9.140625" style="4"/>
    <col min="5377" max="5377" width="4.5703125" style="4" customWidth="1"/>
    <col min="5378" max="5378" width="34.7109375" style="4" customWidth="1"/>
    <col min="5379" max="5379" width="5.85546875" style="4" customWidth="1"/>
    <col min="5380" max="5380" width="9.7109375" style="4" customWidth="1"/>
    <col min="5381" max="5381" width="8.28515625" style="4" customWidth="1"/>
    <col min="5382" max="5382" width="10.140625" style="4" customWidth="1"/>
    <col min="5383" max="5383" width="8.42578125" style="4" customWidth="1"/>
    <col min="5384" max="5384" width="9.7109375" style="4" customWidth="1"/>
    <col min="5385" max="5385" width="8" style="4" customWidth="1"/>
    <col min="5386" max="5386" width="9.85546875" style="4" customWidth="1"/>
    <col min="5387" max="5387" width="14.42578125" style="4" customWidth="1"/>
    <col min="5388" max="5632" width="9.140625" style="4"/>
    <col min="5633" max="5633" width="4.5703125" style="4" customWidth="1"/>
    <col min="5634" max="5634" width="34.7109375" style="4" customWidth="1"/>
    <col min="5635" max="5635" width="5.85546875" style="4" customWidth="1"/>
    <col min="5636" max="5636" width="9.7109375" style="4" customWidth="1"/>
    <col min="5637" max="5637" width="8.28515625" style="4" customWidth="1"/>
    <col min="5638" max="5638" width="10.140625" style="4" customWidth="1"/>
    <col min="5639" max="5639" width="8.42578125" style="4" customWidth="1"/>
    <col min="5640" max="5640" width="9.7109375" style="4" customWidth="1"/>
    <col min="5641" max="5641" width="8" style="4" customWidth="1"/>
    <col min="5642" max="5642" width="9.85546875" style="4" customWidth="1"/>
    <col min="5643" max="5643" width="14.42578125" style="4" customWidth="1"/>
    <col min="5644" max="5888" width="9.140625" style="4"/>
    <col min="5889" max="5889" width="4.5703125" style="4" customWidth="1"/>
    <col min="5890" max="5890" width="34.7109375" style="4" customWidth="1"/>
    <col min="5891" max="5891" width="5.85546875" style="4" customWidth="1"/>
    <col min="5892" max="5892" width="9.7109375" style="4" customWidth="1"/>
    <col min="5893" max="5893" width="8.28515625" style="4" customWidth="1"/>
    <col min="5894" max="5894" width="10.140625" style="4" customWidth="1"/>
    <col min="5895" max="5895" width="8.42578125" style="4" customWidth="1"/>
    <col min="5896" max="5896" width="9.7109375" style="4" customWidth="1"/>
    <col min="5897" max="5897" width="8" style="4" customWidth="1"/>
    <col min="5898" max="5898" width="9.85546875" style="4" customWidth="1"/>
    <col min="5899" max="5899" width="14.42578125" style="4" customWidth="1"/>
    <col min="5900" max="6144" width="9.140625" style="4"/>
    <col min="6145" max="6145" width="4.5703125" style="4" customWidth="1"/>
    <col min="6146" max="6146" width="34.7109375" style="4" customWidth="1"/>
    <col min="6147" max="6147" width="5.85546875" style="4" customWidth="1"/>
    <col min="6148" max="6148" width="9.7109375" style="4" customWidth="1"/>
    <col min="6149" max="6149" width="8.28515625" style="4" customWidth="1"/>
    <col min="6150" max="6150" width="10.140625" style="4" customWidth="1"/>
    <col min="6151" max="6151" width="8.42578125" style="4" customWidth="1"/>
    <col min="6152" max="6152" width="9.7109375" style="4" customWidth="1"/>
    <col min="6153" max="6153" width="8" style="4" customWidth="1"/>
    <col min="6154" max="6154" width="9.85546875" style="4" customWidth="1"/>
    <col min="6155" max="6155" width="14.42578125" style="4" customWidth="1"/>
    <col min="6156" max="6400" width="9.140625" style="4"/>
    <col min="6401" max="6401" width="4.5703125" style="4" customWidth="1"/>
    <col min="6402" max="6402" width="34.7109375" style="4" customWidth="1"/>
    <col min="6403" max="6403" width="5.85546875" style="4" customWidth="1"/>
    <col min="6404" max="6404" width="9.7109375" style="4" customWidth="1"/>
    <col min="6405" max="6405" width="8.28515625" style="4" customWidth="1"/>
    <col min="6406" max="6406" width="10.140625" style="4" customWidth="1"/>
    <col min="6407" max="6407" width="8.42578125" style="4" customWidth="1"/>
    <col min="6408" max="6408" width="9.7109375" style="4" customWidth="1"/>
    <col min="6409" max="6409" width="8" style="4" customWidth="1"/>
    <col min="6410" max="6410" width="9.85546875" style="4" customWidth="1"/>
    <col min="6411" max="6411" width="14.42578125" style="4" customWidth="1"/>
    <col min="6412" max="6656" width="9.140625" style="4"/>
    <col min="6657" max="6657" width="4.5703125" style="4" customWidth="1"/>
    <col min="6658" max="6658" width="34.7109375" style="4" customWidth="1"/>
    <col min="6659" max="6659" width="5.85546875" style="4" customWidth="1"/>
    <col min="6660" max="6660" width="9.7109375" style="4" customWidth="1"/>
    <col min="6661" max="6661" width="8.28515625" style="4" customWidth="1"/>
    <col min="6662" max="6662" width="10.140625" style="4" customWidth="1"/>
    <col min="6663" max="6663" width="8.42578125" style="4" customWidth="1"/>
    <col min="6664" max="6664" width="9.7109375" style="4" customWidth="1"/>
    <col min="6665" max="6665" width="8" style="4" customWidth="1"/>
    <col min="6666" max="6666" width="9.85546875" style="4" customWidth="1"/>
    <col min="6667" max="6667" width="14.42578125" style="4" customWidth="1"/>
    <col min="6668" max="6912" width="9.140625" style="4"/>
    <col min="6913" max="6913" width="4.5703125" style="4" customWidth="1"/>
    <col min="6914" max="6914" width="34.7109375" style="4" customWidth="1"/>
    <col min="6915" max="6915" width="5.85546875" style="4" customWidth="1"/>
    <col min="6916" max="6916" width="9.7109375" style="4" customWidth="1"/>
    <col min="6917" max="6917" width="8.28515625" style="4" customWidth="1"/>
    <col min="6918" max="6918" width="10.140625" style="4" customWidth="1"/>
    <col min="6919" max="6919" width="8.42578125" style="4" customWidth="1"/>
    <col min="6920" max="6920" width="9.7109375" style="4" customWidth="1"/>
    <col min="6921" max="6921" width="8" style="4" customWidth="1"/>
    <col min="6922" max="6922" width="9.85546875" style="4" customWidth="1"/>
    <col min="6923" max="6923" width="14.42578125" style="4" customWidth="1"/>
    <col min="6924" max="7168" width="9.140625" style="4"/>
    <col min="7169" max="7169" width="4.5703125" style="4" customWidth="1"/>
    <col min="7170" max="7170" width="34.7109375" style="4" customWidth="1"/>
    <col min="7171" max="7171" width="5.85546875" style="4" customWidth="1"/>
    <col min="7172" max="7172" width="9.7109375" style="4" customWidth="1"/>
    <col min="7173" max="7173" width="8.28515625" style="4" customWidth="1"/>
    <col min="7174" max="7174" width="10.140625" style="4" customWidth="1"/>
    <col min="7175" max="7175" width="8.42578125" style="4" customWidth="1"/>
    <col min="7176" max="7176" width="9.7109375" style="4" customWidth="1"/>
    <col min="7177" max="7177" width="8" style="4" customWidth="1"/>
    <col min="7178" max="7178" width="9.85546875" style="4" customWidth="1"/>
    <col min="7179" max="7179" width="14.42578125" style="4" customWidth="1"/>
    <col min="7180" max="7424" width="9.140625" style="4"/>
    <col min="7425" max="7425" width="4.5703125" style="4" customWidth="1"/>
    <col min="7426" max="7426" width="34.7109375" style="4" customWidth="1"/>
    <col min="7427" max="7427" width="5.85546875" style="4" customWidth="1"/>
    <col min="7428" max="7428" width="9.7109375" style="4" customWidth="1"/>
    <col min="7429" max="7429" width="8.28515625" style="4" customWidth="1"/>
    <col min="7430" max="7430" width="10.140625" style="4" customWidth="1"/>
    <col min="7431" max="7431" width="8.42578125" style="4" customWidth="1"/>
    <col min="7432" max="7432" width="9.7109375" style="4" customWidth="1"/>
    <col min="7433" max="7433" width="8" style="4" customWidth="1"/>
    <col min="7434" max="7434" width="9.85546875" style="4" customWidth="1"/>
    <col min="7435" max="7435" width="14.42578125" style="4" customWidth="1"/>
    <col min="7436" max="7680" width="9.140625" style="4"/>
    <col min="7681" max="7681" width="4.5703125" style="4" customWidth="1"/>
    <col min="7682" max="7682" width="34.7109375" style="4" customWidth="1"/>
    <col min="7683" max="7683" width="5.85546875" style="4" customWidth="1"/>
    <col min="7684" max="7684" width="9.7109375" style="4" customWidth="1"/>
    <col min="7685" max="7685" width="8.28515625" style="4" customWidth="1"/>
    <col min="7686" max="7686" width="10.140625" style="4" customWidth="1"/>
    <col min="7687" max="7687" width="8.42578125" style="4" customWidth="1"/>
    <col min="7688" max="7688" width="9.7109375" style="4" customWidth="1"/>
    <col min="7689" max="7689" width="8" style="4" customWidth="1"/>
    <col min="7690" max="7690" width="9.85546875" style="4" customWidth="1"/>
    <col min="7691" max="7691" width="14.42578125" style="4" customWidth="1"/>
    <col min="7692" max="7936" width="9.140625" style="4"/>
    <col min="7937" max="7937" width="4.5703125" style="4" customWidth="1"/>
    <col min="7938" max="7938" width="34.7109375" style="4" customWidth="1"/>
    <col min="7939" max="7939" width="5.85546875" style="4" customWidth="1"/>
    <col min="7940" max="7940" width="9.7109375" style="4" customWidth="1"/>
    <col min="7941" max="7941" width="8.28515625" style="4" customWidth="1"/>
    <col min="7942" max="7942" width="10.140625" style="4" customWidth="1"/>
    <col min="7943" max="7943" width="8.42578125" style="4" customWidth="1"/>
    <col min="7944" max="7944" width="9.7109375" style="4" customWidth="1"/>
    <col min="7945" max="7945" width="8" style="4" customWidth="1"/>
    <col min="7946" max="7946" width="9.85546875" style="4" customWidth="1"/>
    <col min="7947" max="7947" width="14.42578125" style="4" customWidth="1"/>
    <col min="7948" max="8192" width="9.140625" style="4"/>
    <col min="8193" max="8193" width="4.5703125" style="4" customWidth="1"/>
    <col min="8194" max="8194" width="34.7109375" style="4" customWidth="1"/>
    <col min="8195" max="8195" width="5.85546875" style="4" customWidth="1"/>
    <col min="8196" max="8196" width="9.7109375" style="4" customWidth="1"/>
    <col min="8197" max="8197" width="8.28515625" style="4" customWidth="1"/>
    <col min="8198" max="8198" width="10.140625" style="4" customWidth="1"/>
    <col min="8199" max="8199" width="8.42578125" style="4" customWidth="1"/>
    <col min="8200" max="8200" width="9.7109375" style="4" customWidth="1"/>
    <col min="8201" max="8201" width="8" style="4" customWidth="1"/>
    <col min="8202" max="8202" width="9.85546875" style="4" customWidth="1"/>
    <col min="8203" max="8203" width="14.42578125" style="4" customWidth="1"/>
    <col min="8204" max="8448" width="9.140625" style="4"/>
    <col min="8449" max="8449" width="4.5703125" style="4" customWidth="1"/>
    <col min="8450" max="8450" width="34.7109375" style="4" customWidth="1"/>
    <col min="8451" max="8451" width="5.85546875" style="4" customWidth="1"/>
    <col min="8452" max="8452" width="9.7109375" style="4" customWidth="1"/>
    <col min="8453" max="8453" width="8.28515625" style="4" customWidth="1"/>
    <col min="8454" max="8454" width="10.140625" style="4" customWidth="1"/>
    <col min="8455" max="8455" width="8.42578125" style="4" customWidth="1"/>
    <col min="8456" max="8456" width="9.7109375" style="4" customWidth="1"/>
    <col min="8457" max="8457" width="8" style="4" customWidth="1"/>
    <col min="8458" max="8458" width="9.85546875" style="4" customWidth="1"/>
    <col min="8459" max="8459" width="14.42578125" style="4" customWidth="1"/>
    <col min="8460" max="8704" width="9.140625" style="4"/>
    <col min="8705" max="8705" width="4.5703125" style="4" customWidth="1"/>
    <col min="8706" max="8706" width="34.7109375" style="4" customWidth="1"/>
    <col min="8707" max="8707" width="5.85546875" style="4" customWidth="1"/>
    <col min="8708" max="8708" width="9.7109375" style="4" customWidth="1"/>
    <col min="8709" max="8709" width="8.28515625" style="4" customWidth="1"/>
    <col min="8710" max="8710" width="10.140625" style="4" customWidth="1"/>
    <col min="8711" max="8711" width="8.42578125" style="4" customWidth="1"/>
    <col min="8712" max="8712" width="9.7109375" style="4" customWidth="1"/>
    <col min="8713" max="8713" width="8" style="4" customWidth="1"/>
    <col min="8714" max="8714" width="9.85546875" style="4" customWidth="1"/>
    <col min="8715" max="8715" width="14.42578125" style="4" customWidth="1"/>
    <col min="8716" max="8960" width="9.140625" style="4"/>
    <col min="8961" max="8961" width="4.5703125" style="4" customWidth="1"/>
    <col min="8962" max="8962" width="34.7109375" style="4" customWidth="1"/>
    <col min="8963" max="8963" width="5.85546875" style="4" customWidth="1"/>
    <col min="8964" max="8964" width="9.7109375" style="4" customWidth="1"/>
    <col min="8965" max="8965" width="8.28515625" style="4" customWidth="1"/>
    <col min="8966" max="8966" width="10.140625" style="4" customWidth="1"/>
    <col min="8967" max="8967" width="8.42578125" style="4" customWidth="1"/>
    <col min="8968" max="8968" width="9.7109375" style="4" customWidth="1"/>
    <col min="8969" max="8969" width="8" style="4" customWidth="1"/>
    <col min="8970" max="8970" width="9.85546875" style="4" customWidth="1"/>
    <col min="8971" max="8971" width="14.42578125" style="4" customWidth="1"/>
    <col min="8972" max="9216" width="9.140625" style="4"/>
    <col min="9217" max="9217" width="4.5703125" style="4" customWidth="1"/>
    <col min="9218" max="9218" width="34.7109375" style="4" customWidth="1"/>
    <col min="9219" max="9219" width="5.85546875" style="4" customWidth="1"/>
    <col min="9220" max="9220" width="9.7109375" style="4" customWidth="1"/>
    <col min="9221" max="9221" width="8.28515625" style="4" customWidth="1"/>
    <col min="9222" max="9222" width="10.140625" style="4" customWidth="1"/>
    <col min="9223" max="9223" width="8.42578125" style="4" customWidth="1"/>
    <col min="9224" max="9224" width="9.7109375" style="4" customWidth="1"/>
    <col min="9225" max="9225" width="8" style="4" customWidth="1"/>
    <col min="9226" max="9226" width="9.85546875" style="4" customWidth="1"/>
    <col min="9227" max="9227" width="14.42578125" style="4" customWidth="1"/>
    <col min="9228" max="9472" width="9.140625" style="4"/>
    <col min="9473" max="9473" width="4.5703125" style="4" customWidth="1"/>
    <col min="9474" max="9474" width="34.7109375" style="4" customWidth="1"/>
    <col min="9475" max="9475" width="5.85546875" style="4" customWidth="1"/>
    <col min="9476" max="9476" width="9.7109375" style="4" customWidth="1"/>
    <col min="9477" max="9477" width="8.28515625" style="4" customWidth="1"/>
    <col min="9478" max="9478" width="10.140625" style="4" customWidth="1"/>
    <col min="9479" max="9479" width="8.42578125" style="4" customWidth="1"/>
    <col min="9480" max="9480" width="9.7109375" style="4" customWidth="1"/>
    <col min="9481" max="9481" width="8" style="4" customWidth="1"/>
    <col min="9482" max="9482" width="9.85546875" style="4" customWidth="1"/>
    <col min="9483" max="9483" width="14.42578125" style="4" customWidth="1"/>
    <col min="9484" max="9728" width="9.140625" style="4"/>
    <col min="9729" max="9729" width="4.5703125" style="4" customWidth="1"/>
    <col min="9730" max="9730" width="34.7109375" style="4" customWidth="1"/>
    <col min="9731" max="9731" width="5.85546875" style="4" customWidth="1"/>
    <col min="9732" max="9732" width="9.7109375" style="4" customWidth="1"/>
    <col min="9733" max="9733" width="8.28515625" style="4" customWidth="1"/>
    <col min="9734" max="9734" width="10.140625" style="4" customWidth="1"/>
    <col min="9735" max="9735" width="8.42578125" style="4" customWidth="1"/>
    <col min="9736" max="9736" width="9.7109375" style="4" customWidth="1"/>
    <col min="9737" max="9737" width="8" style="4" customWidth="1"/>
    <col min="9738" max="9738" width="9.85546875" style="4" customWidth="1"/>
    <col min="9739" max="9739" width="14.42578125" style="4" customWidth="1"/>
    <col min="9740" max="9984" width="9.140625" style="4"/>
    <col min="9985" max="9985" width="4.5703125" style="4" customWidth="1"/>
    <col min="9986" max="9986" width="34.7109375" style="4" customWidth="1"/>
    <col min="9987" max="9987" width="5.85546875" style="4" customWidth="1"/>
    <col min="9988" max="9988" width="9.7109375" style="4" customWidth="1"/>
    <col min="9989" max="9989" width="8.28515625" style="4" customWidth="1"/>
    <col min="9990" max="9990" width="10.140625" style="4" customWidth="1"/>
    <col min="9991" max="9991" width="8.42578125" style="4" customWidth="1"/>
    <col min="9992" max="9992" width="9.7109375" style="4" customWidth="1"/>
    <col min="9993" max="9993" width="8" style="4" customWidth="1"/>
    <col min="9994" max="9994" width="9.85546875" style="4" customWidth="1"/>
    <col min="9995" max="9995" width="14.42578125" style="4" customWidth="1"/>
    <col min="9996" max="10240" width="9.140625" style="4"/>
    <col min="10241" max="10241" width="4.5703125" style="4" customWidth="1"/>
    <col min="10242" max="10242" width="34.7109375" style="4" customWidth="1"/>
    <col min="10243" max="10243" width="5.85546875" style="4" customWidth="1"/>
    <col min="10244" max="10244" width="9.7109375" style="4" customWidth="1"/>
    <col min="10245" max="10245" width="8.28515625" style="4" customWidth="1"/>
    <col min="10246" max="10246" width="10.140625" style="4" customWidth="1"/>
    <col min="10247" max="10247" width="8.42578125" style="4" customWidth="1"/>
    <col min="10248" max="10248" width="9.7109375" style="4" customWidth="1"/>
    <col min="10249" max="10249" width="8" style="4" customWidth="1"/>
    <col min="10250" max="10250" width="9.85546875" style="4" customWidth="1"/>
    <col min="10251" max="10251" width="14.42578125" style="4" customWidth="1"/>
    <col min="10252" max="10496" width="9.140625" style="4"/>
    <col min="10497" max="10497" width="4.5703125" style="4" customWidth="1"/>
    <col min="10498" max="10498" width="34.7109375" style="4" customWidth="1"/>
    <col min="10499" max="10499" width="5.85546875" style="4" customWidth="1"/>
    <col min="10500" max="10500" width="9.7109375" style="4" customWidth="1"/>
    <col min="10501" max="10501" width="8.28515625" style="4" customWidth="1"/>
    <col min="10502" max="10502" width="10.140625" style="4" customWidth="1"/>
    <col min="10503" max="10503" width="8.42578125" style="4" customWidth="1"/>
    <col min="10504" max="10504" width="9.7109375" style="4" customWidth="1"/>
    <col min="10505" max="10505" width="8" style="4" customWidth="1"/>
    <col min="10506" max="10506" width="9.85546875" style="4" customWidth="1"/>
    <col min="10507" max="10507" width="14.42578125" style="4" customWidth="1"/>
    <col min="10508" max="10752" width="9.140625" style="4"/>
    <col min="10753" max="10753" width="4.5703125" style="4" customWidth="1"/>
    <col min="10754" max="10754" width="34.7109375" style="4" customWidth="1"/>
    <col min="10755" max="10755" width="5.85546875" style="4" customWidth="1"/>
    <col min="10756" max="10756" width="9.7109375" style="4" customWidth="1"/>
    <col min="10757" max="10757" width="8.28515625" style="4" customWidth="1"/>
    <col min="10758" max="10758" width="10.140625" style="4" customWidth="1"/>
    <col min="10759" max="10759" width="8.42578125" style="4" customWidth="1"/>
    <col min="10760" max="10760" width="9.7109375" style="4" customWidth="1"/>
    <col min="10761" max="10761" width="8" style="4" customWidth="1"/>
    <col min="10762" max="10762" width="9.85546875" style="4" customWidth="1"/>
    <col min="10763" max="10763" width="14.42578125" style="4" customWidth="1"/>
    <col min="10764" max="11008" width="9.140625" style="4"/>
    <col min="11009" max="11009" width="4.5703125" style="4" customWidth="1"/>
    <col min="11010" max="11010" width="34.7109375" style="4" customWidth="1"/>
    <col min="11011" max="11011" width="5.85546875" style="4" customWidth="1"/>
    <col min="11012" max="11012" width="9.7109375" style="4" customWidth="1"/>
    <col min="11013" max="11013" width="8.28515625" style="4" customWidth="1"/>
    <col min="11014" max="11014" width="10.140625" style="4" customWidth="1"/>
    <col min="11015" max="11015" width="8.42578125" style="4" customWidth="1"/>
    <col min="11016" max="11016" width="9.7109375" style="4" customWidth="1"/>
    <col min="11017" max="11017" width="8" style="4" customWidth="1"/>
    <col min="11018" max="11018" width="9.85546875" style="4" customWidth="1"/>
    <col min="11019" max="11019" width="14.42578125" style="4" customWidth="1"/>
    <col min="11020" max="11264" width="9.140625" style="4"/>
    <col min="11265" max="11265" width="4.5703125" style="4" customWidth="1"/>
    <col min="11266" max="11266" width="34.7109375" style="4" customWidth="1"/>
    <col min="11267" max="11267" width="5.85546875" style="4" customWidth="1"/>
    <col min="11268" max="11268" width="9.7109375" style="4" customWidth="1"/>
    <col min="11269" max="11269" width="8.28515625" style="4" customWidth="1"/>
    <col min="11270" max="11270" width="10.140625" style="4" customWidth="1"/>
    <col min="11271" max="11271" width="8.42578125" style="4" customWidth="1"/>
    <col min="11272" max="11272" width="9.7109375" style="4" customWidth="1"/>
    <col min="11273" max="11273" width="8" style="4" customWidth="1"/>
    <col min="11274" max="11274" width="9.85546875" style="4" customWidth="1"/>
    <col min="11275" max="11275" width="14.42578125" style="4" customWidth="1"/>
    <col min="11276" max="11520" width="9.140625" style="4"/>
    <col min="11521" max="11521" width="4.5703125" style="4" customWidth="1"/>
    <col min="11522" max="11522" width="34.7109375" style="4" customWidth="1"/>
    <col min="11523" max="11523" width="5.85546875" style="4" customWidth="1"/>
    <col min="11524" max="11524" width="9.7109375" style="4" customWidth="1"/>
    <col min="11525" max="11525" width="8.28515625" style="4" customWidth="1"/>
    <col min="11526" max="11526" width="10.140625" style="4" customWidth="1"/>
    <col min="11527" max="11527" width="8.42578125" style="4" customWidth="1"/>
    <col min="11528" max="11528" width="9.7109375" style="4" customWidth="1"/>
    <col min="11529" max="11529" width="8" style="4" customWidth="1"/>
    <col min="11530" max="11530" width="9.85546875" style="4" customWidth="1"/>
    <col min="11531" max="11531" width="14.42578125" style="4" customWidth="1"/>
    <col min="11532" max="11776" width="9.140625" style="4"/>
    <col min="11777" max="11777" width="4.5703125" style="4" customWidth="1"/>
    <col min="11778" max="11778" width="34.7109375" style="4" customWidth="1"/>
    <col min="11779" max="11779" width="5.85546875" style="4" customWidth="1"/>
    <col min="11780" max="11780" width="9.7109375" style="4" customWidth="1"/>
    <col min="11781" max="11781" width="8.28515625" style="4" customWidth="1"/>
    <col min="11782" max="11782" width="10.140625" style="4" customWidth="1"/>
    <col min="11783" max="11783" width="8.42578125" style="4" customWidth="1"/>
    <col min="11784" max="11784" width="9.7109375" style="4" customWidth="1"/>
    <col min="11785" max="11785" width="8" style="4" customWidth="1"/>
    <col min="11786" max="11786" width="9.85546875" style="4" customWidth="1"/>
    <col min="11787" max="11787" width="14.42578125" style="4" customWidth="1"/>
    <col min="11788" max="12032" width="9.140625" style="4"/>
    <col min="12033" max="12033" width="4.5703125" style="4" customWidth="1"/>
    <col min="12034" max="12034" width="34.7109375" style="4" customWidth="1"/>
    <col min="12035" max="12035" width="5.85546875" style="4" customWidth="1"/>
    <col min="12036" max="12036" width="9.7109375" style="4" customWidth="1"/>
    <col min="12037" max="12037" width="8.28515625" style="4" customWidth="1"/>
    <col min="12038" max="12038" width="10.140625" style="4" customWidth="1"/>
    <col min="12039" max="12039" width="8.42578125" style="4" customWidth="1"/>
    <col min="12040" max="12040" width="9.7109375" style="4" customWidth="1"/>
    <col min="12041" max="12041" width="8" style="4" customWidth="1"/>
    <col min="12042" max="12042" width="9.85546875" style="4" customWidth="1"/>
    <col min="12043" max="12043" width="14.42578125" style="4" customWidth="1"/>
    <col min="12044" max="12288" width="9.140625" style="4"/>
    <col min="12289" max="12289" width="4.5703125" style="4" customWidth="1"/>
    <col min="12290" max="12290" width="34.7109375" style="4" customWidth="1"/>
    <col min="12291" max="12291" width="5.85546875" style="4" customWidth="1"/>
    <col min="12292" max="12292" width="9.7109375" style="4" customWidth="1"/>
    <col min="12293" max="12293" width="8.28515625" style="4" customWidth="1"/>
    <col min="12294" max="12294" width="10.140625" style="4" customWidth="1"/>
    <col min="12295" max="12295" width="8.42578125" style="4" customWidth="1"/>
    <col min="12296" max="12296" width="9.7109375" style="4" customWidth="1"/>
    <col min="12297" max="12297" width="8" style="4" customWidth="1"/>
    <col min="12298" max="12298" width="9.85546875" style="4" customWidth="1"/>
    <col min="12299" max="12299" width="14.42578125" style="4" customWidth="1"/>
    <col min="12300" max="12544" width="9.140625" style="4"/>
    <col min="12545" max="12545" width="4.5703125" style="4" customWidth="1"/>
    <col min="12546" max="12546" width="34.7109375" style="4" customWidth="1"/>
    <col min="12547" max="12547" width="5.85546875" style="4" customWidth="1"/>
    <col min="12548" max="12548" width="9.7109375" style="4" customWidth="1"/>
    <col min="12549" max="12549" width="8.28515625" style="4" customWidth="1"/>
    <col min="12550" max="12550" width="10.140625" style="4" customWidth="1"/>
    <col min="12551" max="12551" width="8.42578125" style="4" customWidth="1"/>
    <col min="12552" max="12552" width="9.7109375" style="4" customWidth="1"/>
    <col min="12553" max="12553" width="8" style="4" customWidth="1"/>
    <col min="12554" max="12554" width="9.85546875" style="4" customWidth="1"/>
    <col min="12555" max="12555" width="14.42578125" style="4" customWidth="1"/>
    <col min="12556" max="12800" width="9.140625" style="4"/>
    <col min="12801" max="12801" width="4.5703125" style="4" customWidth="1"/>
    <col min="12802" max="12802" width="34.7109375" style="4" customWidth="1"/>
    <col min="12803" max="12803" width="5.85546875" style="4" customWidth="1"/>
    <col min="12804" max="12804" width="9.7109375" style="4" customWidth="1"/>
    <col min="12805" max="12805" width="8.28515625" style="4" customWidth="1"/>
    <col min="12806" max="12806" width="10.140625" style="4" customWidth="1"/>
    <col min="12807" max="12807" width="8.42578125" style="4" customWidth="1"/>
    <col min="12808" max="12808" width="9.7109375" style="4" customWidth="1"/>
    <col min="12809" max="12809" width="8" style="4" customWidth="1"/>
    <col min="12810" max="12810" width="9.85546875" style="4" customWidth="1"/>
    <col min="12811" max="12811" width="14.42578125" style="4" customWidth="1"/>
    <col min="12812" max="13056" width="9.140625" style="4"/>
    <col min="13057" max="13057" width="4.5703125" style="4" customWidth="1"/>
    <col min="13058" max="13058" width="34.7109375" style="4" customWidth="1"/>
    <col min="13059" max="13059" width="5.85546875" style="4" customWidth="1"/>
    <col min="13060" max="13060" width="9.7109375" style="4" customWidth="1"/>
    <col min="13061" max="13061" width="8.28515625" style="4" customWidth="1"/>
    <col min="13062" max="13062" width="10.140625" style="4" customWidth="1"/>
    <col min="13063" max="13063" width="8.42578125" style="4" customWidth="1"/>
    <col min="13064" max="13064" width="9.7109375" style="4" customWidth="1"/>
    <col min="13065" max="13065" width="8" style="4" customWidth="1"/>
    <col min="13066" max="13066" width="9.85546875" style="4" customWidth="1"/>
    <col min="13067" max="13067" width="14.42578125" style="4" customWidth="1"/>
    <col min="13068" max="13312" width="9.140625" style="4"/>
    <col min="13313" max="13313" width="4.5703125" style="4" customWidth="1"/>
    <col min="13314" max="13314" width="34.7109375" style="4" customWidth="1"/>
    <col min="13315" max="13315" width="5.85546875" style="4" customWidth="1"/>
    <col min="13316" max="13316" width="9.7109375" style="4" customWidth="1"/>
    <col min="13317" max="13317" width="8.28515625" style="4" customWidth="1"/>
    <col min="13318" max="13318" width="10.140625" style="4" customWidth="1"/>
    <col min="13319" max="13319" width="8.42578125" style="4" customWidth="1"/>
    <col min="13320" max="13320" width="9.7109375" style="4" customWidth="1"/>
    <col min="13321" max="13321" width="8" style="4" customWidth="1"/>
    <col min="13322" max="13322" width="9.85546875" style="4" customWidth="1"/>
    <col min="13323" max="13323" width="14.42578125" style="4" customWidth="1"/>
    <col min="13324" max="13568" width="9.140625" style="4"/>
    <col min="13569" max="13569" width="4.5703125" style="4" customWidth="1"/>
    <col min="13570" max="13570" width="34.7109375" style="4" customWidth="1"/>
    <col min="13571" max="13571" width="5.85546875" style="4" customWidth="1"/>
    <col min="13572" max="13572" width="9.7109375" style="4" customWidth="1"/>
    <col min="13573" max="13573" width="8.28515625" style="4" customWidth="1"/>
    <col min="13574" max="13574" width="10.140625" style="4" customWidth="1"/>
    <col min="13575" max="13575" width="8.42578125" style="4" customWidth="1"/>
    <col min="13576" max="13576" width="9.7109375" style="4" customWidth="1"/>
    <col min="13577" max="13577" width="8" style="4" customWidth="1"/>
    <col min="13578" max="13578" width="9.85546875" style="4" customWidth="1"/>
    <col min="13579" max="13579" width="14.42578125" style="4" customWidth="1"/>
    <col min="13580" max="13824" width="9.140625" style="4"/>
    <col min="13825" max="13825" width="4.5703125" style="4" customWidth="1"/>
    <col min="13826" max="13826" width="34.7109375" style="4" customWidth="1"/>
    <col min="13827" max="13827" width="5.85546875" style="4" customWidth="1"/>
    <col min="13828" max="13828" width="9.7109375" style="4" customWidth="1"/>
    <col min="13829" max="13829" width="8.28515625" style="4" customWidth="1"/>
    <col min="13830" max="13830" width="10.140625" style="4" customWidth="1"/>
    <col min="13831" max="13831" width="8.42578125" style="4" customWidth="1"/>
    <col min="13832" max="13832" width="9.7109375" style="4" customWidth="1"/>
    <col min="13833" max="13833" width="8" style="4" customWidth="1"/>
    <col min="13834" max="13834" width="9.85546875" style="4" customWidth="1"/>
    <col min="13835" max="13835" width="14.42578125" style="4" customWidth="1"/>
    <col min="13836" max="14080" width="9.140625" style="4"/>
    <col min="14081" max="14081" width="4.5703125" style="4" customWidth="1"/>
    <col min="14082" max="14082" width="34.7109375" style="4" customWidth="1"/>
    <col min="14083" max="14083" width="5.85546875" style="4" customWidth="1"/>
    <col min="14084" max="14084" width="9.7109375" style="4" customWidth="1"/>
    <col min="14085" max="14085" width="8.28515625" style="4" customWidth="1"/>
    <col min="14086" max="14086" width="10.140625" style="4" customWidth="1"/>
    <col min="14087" max="14087" width="8.42578125" style="4" customWidth="1"/>
    <col min="14088" max="14088" width="9.7109375" style="4" customWidth="1"/>
    <col min="14089" max="14089" width="8" style="4" customWidth="1"/>
    <col min="14090" max="14090" width="9.85546875" style="4" customWidth="1"/>
    <col min="14091" max="14091" width="14.42578125" style="4" customWidth="1"/>
    <col min="14092" max="14336" width="9.140625" style="4"/>
    <col min="14337" max="14337" width="4.5703125" style="4" customWidth="1"/>
    <col min="14338" max="14338" width="34.7109375" style="4" customWidth="1"/>
    <col min="14339" max="14339" width="5.85546875" style="4" customWidth="1"/>
    <col min="14340" max="14340" width="9.7109375" style="4" customWidth="1"/>
    <col min="14341" max="14341" width="8.28515625" style="4" customWidth="1"/>
    <col min="14342" max="14342" width="10.140625" style="4" customWidth="1"/>
    <col min="14343" max="14343" width="8.42578125" style="4" customWidth="1"/>
    <col min="14344" max="14344" width="9.7109375" style="4" customWidth="1"/>
    <col min="14345" max="14345" width="8" style="4" customWidth="1"/>
    <col min="14346" max="14346" width="9.85546875" style="4" customWidth="1"/>
    <col min="14347" max="14347" width="14.42578125" style="4" customWidth="1"/>
    <col min="14348" max="14592" width="9.140625" style="4"/>
    <col min="14593" max="14593" width="4.5703125" style="4" customWidth="1"/>
    <col min="14594" max="14594" width="34.7109375" style="4" customWidth="1"/>
    <col min="14595" max="14595" width="5.85546875" style="4" customWidth="1"/>
    <col min="14596" max="14596" width="9.7109375" style="4" customWidth="1"/>
    <col min="14597" max="14597" width="8.28515625" style="4" customWidth="1"/>
    <col min="14598" max="14598" width="10.140625" style="4" customWidth="1"/>
    <col min="14599" max="14599" width="8.42578125" style="4" customWidth="1"/>
    <col min="14600" max="14600" width="9.7109375" style="4" customWidth="1"/>
    <col min="14601" max="14601" width="8" style="4" customWidth="1"/>
    <col min="14602" max="14602" width="9.85546875" style="4" customWidth="1"/>
    <col min="14603" max="14603" width="14.42578125" style="4" customWidth="1"/>
    <col min="14604" max="14848" width="9.140625" style="4"/>
    <col min="14849" max="14849" width="4.5703125" style="4" customWidth="1"/>
    <col min="14850" max="14850" width="34.7109375" style="4" customWidth="1"/>
    <col min="14851" max="14851" width="5.85546875" style="4" customWidth="1"/>
    <col min="14852" max="14852" width="9.7109375" style="4" customWidth="1"/>
    <col min="14853" max="14853" width="8.28515625" style="4" customWidth="1"/>
    <col min="14854" max="14854" width="10.140625" style="4" customWidth="1"/>
    <col min="14855" max="14855" width="8.42578125" style="4" customWidth="1"/>
    <col min="14856" max="14856" width="9.7109375" style="4" customWidth="1"/>
    <col min="14857" max="14857" width="8" style="4" customWidth="1"/>
    <col min="14858" max="14858" width="9.85546875" style="4" customWidth="1"/>
    <col min="14859" max="14859" width="14.42578125" style="4" customWidth="1"/>
    <col min="14860" max="15104" width="9.140625" style="4"/>
    <col min="15105" max="15105" width="4.5703125" style="4" customWidth="1"/>
    <col min="15106" max="15106" width="34.7109375" style="4" customWidth="1"/>
    <col min="15107" max="15107" width="5.85546875" style="4" customWidth="1"/>
    <col min="15108" max="15108" width="9.7109375" style="4" customWidth="1"/>
    <col min="15109" max="15109" width="8.28515625" style="4" customWidth="1"/>
    <col min="15110" max="15110" width="10.140625" style="4" customWidth="1"/>
    <col min="15111" max="15111" width="8.42578125" style="4" customWidth="1"/>
    <col min="15112" max="15112" width="9.7109375" style="4" customWidth="1"/>
    <col min="15113" max="15113" width="8" style="4" customWidth="1"/>
    <col min="15114" max="15114" width="9.85546875" style="4" customWidth="1"/>
    <col min="15115" max="15115" width="14.42578125" style="4" customWidth="1"/>
    <col min="15116" max="15360" width="9.140625" style="4"/>
    <col min="15361" max="15361" width="4.5703125" style="4" customWidth="1"/>
    <col min="15362" max="15362" width="34.7109375" style="4" customWidth="1"/>
    <col min="15363" max="15363" width="5.85546875" style="4" customWidth="1"/>
    <col min="15364" max="15364" width="9.7109375" style="4" customWidth="1"/>
    <col min="15365" max="15365" width="8.28515625" style="4" customWidth="1"/>
    <col min="15366" max="15366" width="10.140625" style="4" customWidth="1"/>
    <col min="15367" max="15367" width="8.42578125" style="4" customWidth="1"/>
    <col min="15368" max="15368" width="9.7109375" style="4" customWidth="1"/>
    <col min="15369" max="15369" width="8" style="4" customWidth="1"/>
    <col min="15370" max="15370" width="9.85546875" style="4" customWidth="1"/>
    <col min="15371" max="15371" width="14.42578125" style="4" customWidth="1"/>
    <col min="15372" max="15616" width="9.140625" style="4"/>
    <col min="15617" max="15617" width="4.5703125" style="4" customWidth="1"/>
    <col min="15618" max="15618" width="34.7109375" style="4" customWidth="1"/>
    <col min="15619" max="15619" width="5.85546875" style="4" customWidth="1"/>
    <col min="15620" max="15620" width="9.7109375" style="4" customWidth="1"/>
    <col min="15621" max="15621" width="8.28515625" style="4" customWidth="1"/>
    <col min="15622" max="15622" width="10.140625" style="4" customWidth="1"/>
    <col min="15623" max="15623" width="8.42578125" style="4" customWidth="1"/>
    <col min="15624" max="15624" width="9.7109375" style="4" customWidth="1"/>
    <col min="15625" max="15625" width="8" style="4" customWidth="1"/>
    <col min="15626" max="15626" width="9.85546875" style="4" customWidth="1"/>
    <col min="15627" max="15627" width="14.42578125" style="4" customWidth="1"/>
    <col min="15628" max="15872" width="9.140625" style="4"/>
    <col min="15873" max="15873" width="4.5703125" style="4" customWidth="1"/>
    <col min="15874" max="15874" width="34.7109375" style="4" customWidth="1"/>
    <col min="15875" max="15875" width="5.85546875" style="4" customWidth="1"/>
    <col min="15876" max="15876" width="9.7109375" style="4" customWidth="1"/>
    <col min="15877" max="15877" width="8.28515625" style="4" customWidth="1"/>
    <col min="15878" max="15878" width="10.140625" style="4" customWidth="1"/>
    <col min="15879" max="15879" width="8.42578125" style="4" customWidth="1"/>
    <col min="15880" max="15880" width="9.7109375" style="4" customWidth="1"/>
    <col min="15881" max="15881" width="8" style="4" customWidth="1"/>
    <col min="15882" max="15882" width="9.85546875" style="4" customWidth="1"/>
    <col min="15883" max="15883" width="14.42578125" style="4" customWidth="1"/>
    <col min="15884" max="16128" width="9.140625" style="4"/>
    <col min="16129" max="16129" width="4.5703125" style="4" customWidth="1"/>
    <col min="16130" max="16130" width="34.7109375" style="4" customWidth="1"/>
    <col min="16131" max="16131" width="5.85546875" style="4" customWidth="1"/>
    <col min="16132" max="16132" width="9.7109375" style="4" customWidth="1"/>
    <col min="16133" max="16133" width="8.28515625" style="4" customWidth="1"/>
    <col min="16134" max="16134" width="10.140625" style="4" customWidth="1"/>
    <col min="16135" max="16135" width="8.42578125" style="4" customWidth="1"/>
    <col min="16136" max="16136" width="9.7109375" style="4" customWidth="1"/>
    <col min="16137" max="16137" width="8" style="4" customWidth="1"/>
    <col min="16138" max="16138" width="9.85546875" style="4" customWidth="1"/>
    <col min="16139" max="16139" width="14.42578125" style="4" customWidth="1"/>
    <col min="16140" max="16384" width="9.140625" style="4"/>
  </cols>
  <sheetData>
    <row r="1" spans="1:12" ht="23.25" customHeight="1" x14ac:dyDescent="0.35">
      <c r="A1" s="1" t="s">
        <v>0</v>
      </c>
      <c r="B1" s="2"/>
      <c r="C1" s="2"/>
      <c r="D1" s="3"/>
      <c r="F1" s="5"/>
      <c r="G1" s="5" t="s">
        <v>1</v>
      </c>
      <c r="H1" s="5"/>
      <c r="I1" s="5"/>
      <c r="J1" s="5"/>
      <c r="K1" s="5"/>
    </row>
    <row r="2" spans="1:12" ht="23.25" customHeight="1" x14ac:dyDescent="0.35">
      <c r="A2" s="2" t="s">
        <v>2</v>
      </c>
      <c r="B2" s="2"/>
      <c r="C2" s="2"/>
      <c r="D2" s="3"/>
      <c r="F2" s="5"/>
      <c r="G2" s="5" t="s">
        <v>3</v>
      </c>
      <c r="H2" s="5"/>
      <c r="I2" s="5"/>
      <c r="J2" s="5"/>
      <c r="K2" s="5"/>
      <c r="L2" s="5"/>
    </row>
    <row r="3" spans="1:12" ht="23.25" customHeight="1" x14ac:dyDescent="0.35">
      <c r="A3" s="6"/>
      <c r="B3" s="7"/>
      <c r="C3" s="7"/>
      <c r="D3" s="3"/>
      <c r="F3" s="5"/>
      <c r="G3" s="5" t="s">
        <v>4</v>
      </c>
      <c r="H3" s="5"/>
      <c r="I3" s="5"/>
      <c r="J3" s="5"/>
      <c r="K3" s="5"/>
    </row>
    <row r="4" spans="1:12" ht="23.25" customHeight="1" x14ac:dyDescent="0.35">
      <c r="A4" s="8"/>
      <c r="B4" s="3"/>
      <c r="C4" s="3"/>
      <c r="D4" s="3"/>
      <c r="F4" s="5"/>
      <c r="G4" s="5" t="s">
        <v>5</v>
      </c>
      <c r="H4" s="5"/>
      <c r="I4" s="5"/>
      <c r="J4" s="5"/>
      <c r="K4" s="5"/>
    </row>
    <row r="5" spans="1:12" ht="29.25" customHeight="1" x14ac:dyDescent="0.25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5.75" customHeight="1" x14ac:dyDescent="0.25">
      <c r="A6" s="9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5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15.75" customHeight="1" x14ac:dyDescent="0.25">
      <c r="A9" s="11" t="s">
        <v>9</v>
      </c>
      <c r="B9" s="12" t="s">
        <v>10</v>
      </c>
      <c r="C9" s="13" t="s">
        <v>11</v>
      </c>
      <c r="D9" s="14" t="s">
        <v>12</v>
      </c>
      <c r="E9" s="14"/>
      <c r="F9" s="14"/>
      <c r="G9" s="14"/>
      <c r="H9" s="14" t="s">
        <v>13</v>
      </c>
      <c r="I9" s="14"/>
      <c r="J9" s="14"/>
      <c r="K9" s="14"/>
    </row>
    <row r="10" spans="1:12" ht="12.75" customHeight="1" x14ac:dyDescent="0.25">
      <c r="A10" s="11"/>
      <c r="B10" s="12"/>
      <c r="C10" s="13"/>
      <c r="D10" s="15" t="s">
        <v>14</v>
      </c>
      <c r="E10" s="15"/>
      <c r="F10" s="15" t="s">
        <v>15</v>
      </c>
      <c r="G10" s="15"/>
      <c r="H10" s="15" t="s">
        <v>14</v>
      </c>
      <c r="I10" s="15"/>
      <c r="J10" s="15" t="s">
        <v>15</v>
      </c>
      <c r="K10" s="15"/>
    </row>
    <row r="11" spans="1:12" ht="33.75" customHeight="1" x14ac:dyDescent="0.25">
      <c r="A11" s="11"/>
      <c r="B11" s="12"/>
      <c r="C11" s="13"/>
      <c r="D11" s="16" t="s">
        <v>16</v>
      </c>
      <c r="E11" s="16" t="s">
        <v>17</v>
      </c>
      <c r="F11" s="16" t="s">
        <v>16</v>
      </c>
      <c r="G11" s="16" t="s">
        <v>17</v>
      </c>
      <c r="H11" s="16" t="s">
        <v>16</v>
      </c>
      <c r="I11" s="16" t="s">
        <v>17</v>
      </c>
      <c r="J11" s="16" t="s">
        <v>16</v>
      </c>
      <c r="K11" s="16" t="s">
        <v>17</v>
      </c>
    </row>
    <row r="12" spans="1:12" ht="15.75" x14ac:dyDescent="0.25">
      <c r="A12" s="17">
        <v>1</v>
      </c>
      <c r="B12" s="18" t="s">
        <v>18</v>
      </c>
      <c r="C12" s="19"/>
      <c r="D12" s="20"/>
      <c r="E12" s="20"/>
      <c r="F12" s="20"/>
      <c r="G12" s="20"/>
      <c r="H12" s="20"/>
      <c r="I12" s="20"/>
      <c r="J12" s="20"/>
      <c r="K12" s="20"/>
    </row>
    <row r="13" spans="1:12" ht="15.75" x14ac:dyDescent="0.25">
      <c r="A13" s="21" t="s">
        <v>19</v>
      </c>
      <c r="B13" s="18" t="s">
        <v>20</v>
      </c>
      <c r="C13" s="22"/>
      <c r="D13" s="20"/>
      <c r="E13" s="20"/>
      <c r="F13" s="20"/>
      <c r="G13" s="20"/>
      <c r="H13" s="20"/>
      <c r="I13" s="20"/>
      <c r="J13" s="20"/>
      <c r="K13" s="20"/>
    </row>
    <row r="14" spans="1:12" ht="15.75" x14ac:dyDescent="0.25">
      <c r="A14" s="21" t="s">
        <v>21</v>
      </c>
      <c r="B14" s="23" t="s">
        <v>22</v>
      </c>
      <c r="C14" s="22" t="s">
        <v>23</v>
      </c>
      <c r="D14" s="20">
        <v>1643</v>
      </c>
      <c r="E14" s="20">
        <v>506.6</v>
      </c>
      <c r="F14" s="20">
        <f>410+840+1085+310+100</f>
        <v>2745</v>
      </c>
      <c r="G14" s="20">
        <f>39.1+65.41+84.43+28.18+9.94</f>
        <v>227.06</v>
      </c>
      <c r="H14" s="20"/>
      <c r="I14" s="20"/>
      <c r="J14" s="20">
        <f>155+69+324</f>
        <v>548</v>
      </c>
      <c r="K14" s="20">
        <f>299.227+107.702+299.858</f>
        <v>706.78700000000003</v>
      </c>
    </row>
    <row r="15" spans="1:12" ht="15.75" x14ac:dyDescent="0.25">
      <c r="A15" s="21" t="s">
        <v>24</v>
      </c>
      <c r="B15" s="23" t="s">
        <v>25</v>
      </c>
      <c r="C15" s="22" t="s">
        <v>23</v>
      </c>
      <c r="D15" s="20">
        <v>170</v>
      </c>
      <c r="E15" s="20">
        <v>79.3</v>
      </c>
      <c r="F15" s="20"/>
      <c r="G15" s="20"/>
      <c r="H15" s="20"/>
      <c r="I15" s="20"/>
      <c r="J15" s="20">
        <f>459+233+770</f>
        <v>1462</v>
      </c>
      <c r="K15" s="24">
        <f>75.902+169.271+559.896</f>
        <v>805.06899999999996</v>
      </c>
    </row>
    <row r="16" spans="1:12" ht="15.75" x14ac:dyDescent="0.25">
      <c r="A16" s="21" t="s">
        <v>26</v>
      </c>
      <c r="B16" s="23" t="s">
        <v>27</v>
      </c>
      <c r="C16" s="22" t="s">
        <v>23</v>
      </c>
      <c r="D16" s="20"/>
      <c r="E16" s="20"/>
      <c r="F16" s="20"/>
      <c r="G16" s="20"/>
      <c r="H16" s="20"/>
      <c r="I16" s="20"/>
      <c r="J16" s="20"/>
      <c r="K16" s="24"/>
    </row>
    <row r="17" spans="1:11" ht="31.5" x14ac:dyDescent="0.25">
      <c r="A17" s="25" t="s">
        <v>28</v>
      </c>
      <c r="B17" s="26" t="s">
        <v>29</v>
      </c>
      <c r="C17" s="27" t="s">
        <v>30</v>
      </c>
      <c r="D17" s="28"/>
      <c r="E17" s="28"/>
      <c r="F17" s="28">
        <f>6+6.25+215+7.5+3.75+13.75</f>
        <v>252.25</v>
      </c>
      <c r="G17" s="28">
        <f>1.25+1.3+17.96+3.46+0.77+2.84</f>
        <v>27.580000000000002</v>
      </c>
      <c r="H17" s="28"/>
      <c r="I17" s="28"/>
      <c r="J17" s="28">
        <f>110</f>
        <v>110</v>
      </c>
      <c r="K17" s="29">
        <v>94.96</v>
      </c>
    </row>
    <row r="18" spans="1:11" ht="15.75" x14ac:dyDescent="0.25">
      <c r="A18" s="21" t="s">
        <v>31</v>
      </c>
      <c r="B18" s="23" t="s">
        <v>32</v>
      </c>
      <c r="C18" s="22" t="s">
        <v>33</v>
      </c>
      <c r="D18" s="20"/>
      <c r="E18" s="20"/>
      <c r="F18" s="20"/>
      <c r="G18" s="20"/>
      <c r="H18" s="20"/>
      <c r="I18" s="20"/>
      <c r="J18" s="20"/>
      <c r="K18" s="24"/>
    </row>
    <row r="19" spans="1:11" ht="15.75" x14ac:dyDescent="0.25">
      <c r="A19" s="17">
        <v>2</v>
      </c>
      <c r="B19" s="18" t="s">
        <v>34</v>
      </c>
      <c r="C19" s="22"/>
      <c r="D19" s="20"/>
      <c r="E19" s="20"/>
      <c r="F19" s="20"/>
      <c r="G19" s="20"/>
      <c r="H19" s="20"/>
      <c r="I19" s="20"/>
      <c r="J19" s="20"/>
      <c r="K19" s="24"/>
    </row>
    <row r="20" spans="1:11" ht="15.75" x14ac:dyDescent="0.25">
      <c r="A20" s="17" t="s">
        <v>35</v>
      </c>
      <c r="B20" s="18" t="s">
        <v>36</v>
      </c>
      <c r="C20" s="27"/>
      <c r="D20" s="20"/>
      <c r="E20" s="20"/>
      <c r="F20" s="20"/>
      <c r="G20" s="20"/>
      <c r="H20" s="20"/>
      <c r="I20" s="20"/>
      <c r="J20" s="20"/>
      <c r="K20" s="24"/>
    </row>
    <row r="21" spans="1:11" ht="15.75" x14ac:dyDescent="0.25">
      <c r="A21" s="21" t="s">
        <v>37</v>
      </c>
      <c r="B21" s="23" t="s">
        <v>38</v>
      </c>
      <c r="C21" s="27" t="s">
        <v>33</v>
      </c>
      <c r="D21" s="20"/>
      <c r="E21" s="20"/>
      <c r="F21" s="20">
        <f>5+16+2+1+2</f>
        <v>26</v>
      </c>
      <c r="G21" s="20">
        <f>12.27+51.57+8.54+1.5+12</f>
        <v>85.88</v>
      </c>
      <c r="H21" s="20"/>
      <c r="I21" s="20"/>
      <c r="J21" s="20"/>
      <c r="K21" s="24"/>
    </row>
    <row r="22" spans="1:11" ht="15.75" x14ac:dyDescent="0.25">
      <c r="A22" s="21" t="s">
        <v>39</v>
      </c>
      <c r="B22" s="23" t="s">
        <v>40</v>
      </c>
      <c r="C22" s="27" t="s">
        <v>41</v>
      </c>
      <c r="D22" s="20">
        <v>195</v>
      </c>
      <c r="E22" s="20">
        <v>46.4</v>
      </c>
      <c r="F22" s="20">
        <f>4+23+6+41+12+29+17.5+54.5+43+47+33+26</f>
        <v>336</v>
      </c>
      <c r="G22" s="20">
        <f>1.21+5.48+0.41+4.11+1.74+6.37+2.66+25.35+10.84+9.53+3.12+1.12</f>
        <v>71.940000000000012</v>
      </c>
      <c r="H22" s="20"/>
      <c r="I22" s="20"/>
      <c r="J22" s="20"/>
      <c r="K22" s="24"/>
    </row>
    <row r="23" spans="1:11" ht="15.75" x14ac:dyDescent="0.25">
      <c r="A23" s="21" t="s">
        <v>42</v>
      </c>
      <c r="B23" s="23" t="s">
        <v>43</v>
      </c>
      <c r="C23" s="27" t="s">
        <v>44</v>
      </c>
      <c r="D23" s="20"/>
      <c r="E23" s="20"/>
      <c r="F23" s="20">
        <f>1</f>
        <v>1</v>
      </c>
      <c r="G23" s="20">
        <f>1.28</f>
        <v>1.28</v>
      </c>
      <c r="H23" s="20"/>
      <c r="I23" s="20"/>
      <c r="J23" s="20"/>
      <c r="K23" s="24"/>
    </row>
    <row r="24" spans="1:11" ht="15.75" x14ac:dyDescent="0.25">
      <c r="A24" s="21" t="s">
        <v>45</v>
      </c>
      <c r="B24" s="23" t="s">
        <v>46</v>
      </c>
      <c r="C24" s="27" t="s">
        <v>33</v>
      </c>
      <c r="D24" s="20">
        <v>60</v>
      </c>
      <c r="E24" s="20">
        <v>6.7</v>
      </c>
      <c r="F24" s="20">
        <f>2+11+35+19+110+24+29+13+15+23+8</f>
        <v>289</v>
      </c>
      <c r="G24" s="20">
        <f>3.51+1.74+4.23+2.75+19.39+3.9+4.07+1.84+2.58+5.45+1.98</f>
        <v>51.440000000000005</v>
      </c>
      <c r="H24" s="20"/>
      <c r="I24" s="20"/>
      <c r="J24" s="20"/>
      <c r="K24" s="24"/>
    </row>
    <row r="25" spans="1:11" ht="26.25" customHeight="1" x14ac:dyDescent="0.25">
      <c r="A25" s="25" t="s">
        <v>47</v>
      </c>
      <c r="B25" s="26" t="s">
        <v>48</v>
      </c>
      <c r="C25" s="30" t="s">
        <v>49</v>
      </c>
      <c r="D25" s="20"/>
      <c r="E25" s="20"/>
      <c r="F25" s="20"/>
      <c r="G25" s="20"/>
      <c r="H25" s="20"/>
      <c r="I25" s="20"/>
      <c r="J25" s="20"/>
      <c r="K25" s="24"/>
    </row>
    <row r="26" spans="1:11" ht="15" customHeight="1" x14ac:dyDescent="0.25">
      <c r="A26" s="21"/>
      <c r="B26" s="31" t="s">
        <v>50</v>
      </c>
      <c r="C26" s="30"/>
      <c r="D26" s="20">
        <v>87</v>
      </c>
      <c r="E26" s="20">
        <v>18.100000000000001</v>
      </c>
      <c r="F26" s="20">
        <f>17+11</f>
        <v>28</v>
      </c>
      <c r="G26" s="20">
        <f>12.13+8.55</f>
        <v>20.68</v>
      </c>
      <c r="H26" s="20"/>
      <c r="I26" s="20"/>
      <c r="J26" s="20"/>
      <c r="K26" s="24"/>
    </row>
    <row r="27" spans="1:11" ht="15.75" customHeight="1" x14ac:dyDescent="0.25">
      <c r="A27" s="32"/>
      <c r="B27" s="31" t="s">
        <v>51</v>
      </c>
      <c r="C27" s="30"/>
      <c r="D27" s="20"/>
      <c r="E27" s="20"/>
      <c r="F27" s="20">
        <f>14+7+72+52</f>
        <v>145</v>
      </c>
      <c r="G27" s="20">
        <f>10.42+5.26+52.53+40.56</f>
        <v>108.77000000000001</v>
      </c>
      <c r="H27" s="20"/>
      <c r="I27" s="20"/>
      <c r="J27" s="20"/>
      <c r="K27" s="24"/>
    </row>
    <row r="28" spans="1:11" ht="15.75" x14ac:dyDescent="0.25">
      <c r="A28" s="17" t="s">
        <v>52</v>
      </c>
      <c r="B28" s="18" t="s">
        <v>53</v>
      </c>
      <c r="C28" s="27"/>
      <c r="D28" s="20"/>
      <c r="E28" s="20"/>
      <c r="F28" s="20"/>
      <c r="G28" s="20"/>
      <c r="H28" s="20"/>
      <c r="I28" s="20"/>
      <c r="J28" s="20"/>
      <c r="K28" s="24"/>
    </row>
    <row r="29" spans="1:11" ht="15.75" x14ac:dyDescent="0.25">
      <c r="A29" s="21" t="s">
        <v>54</v>
      </c>
      <c r="B29" s="23" t="s">
        <v>38</v>
      </c>
      <c r="C29" s="27" t="s">
        <v>33</v>
      </c>
      <c r="D29" s="20"/>
      <c r="E29" s="20"/>
      <c r="F29" s="20">
        <f>1</f>
        <v>1</v>
      </c>
      <c r="G29" s="20">
        <f>3.14</f>
        <v>3.14</v>
      </c>
      <c r="H29" s="20"/>
      <c r="I29" s="20"/>
      <c r="J29" s="20"/>
      <c r="K29" s="24"/>
    </row>
    <row r="30" spans="1:11" ht="15.75" x14ac:dyDescent="0.25">
      <c r="A30" s="21" t="s">
        <v>55</v>
      </c>
      <c r="B30" s="23" t="s">
        <v>40</v>
      </c>
      <c r="C30" s="27" t="s">
        <v>41</v>
      </c>
      <c r="D30" s="20">
        <v>160</v>
      </c>
      <c r="E30" s="20">
        <v>23.1</v>
      </c>
      <c r="F30" s="20">
        <f>2+12+13+16+15+23.5+21+21.5+8</f>
        <v>132</v>
      </c>
      <c r="G30" s="20">
        <f>1.18+0.59+1.49+1.56+1.07+2.88+2.07+1.77+1.02</f>
        <v>13.629999999999999</v>
      </c>
      <c r="H30" s="20"/>
      <c r="I30" s="20"/>
      <c r="J30" s="20"/>
      <c r="K30" s="24"/>
    </row>
    <row r="31" spans="1:11" ht="15.75" x14ac:dyDescent="0.25">
      <c r="A31" s="21" t="s">
        <v>56</v>
      </c>
      <c r="B31" s="23" t="s">
        <v>43</v>
      </c>
      <c r="C31" s="27" t="s">
        <v>44</v>
      </c>
      <c r="D31" s="20"/>
      <c r="E31" s="20"/>
      <c r="F31" s="20"/>
      <c r="G31" s="20"/>
      <c r="H31" s="20"/>
      <c r="I31" s="20"/>
      <c r="J31" s="20"/>
      <c r="K31" s="24"/>
    </row>
    <row r="32" spans="1:11" ht="15.75" x14ac:dyDescent="0.25">
      <c r="A32" s="21" t="s">
        <v>57</v>
      </c>
      <c r="B32" s="23" t="s">
        <v>46</v>
      </c>
      <c r="C32" s="27" t="s">
        <v>33</v>
      </c>
      <c r="D32" s="20">
        <v>155</v>
      </c>
      <c r="E32" s="20">
        <v>21.2</v>
      </c>
      <c r="F32" s="20">
        <f>2+3+2+21+31+3+3+18+16+6</f>
        <v>105</v>
      </c>
      <c r="G32" s="20">
        <f>0.211+0.32+0.211+2.66+5.32+0.53+0.94+4.14+5.35+2.58</f>
        <v>22.262</v>
      </c>
      <c r="H32" s="20"/>
      <c r="I32" s="20"/>
      <c r="J32" s="20"/>
      <c r="K32" s="24"/>
    </row>
    <row r="33" spans="1:11" ht="15.75" x14ac:dyDescent="0.25">
      <c r="A33" s="17" t="s">
        <v>58</v>
      </c>
      <c r="B33" s="18" t="s">
        <v>59</v>
      </c>
      <c r="C33" s="27"/>
      <c r="D33" s="20"/>
      <c r="E33" s="20"/>
      <c r="F33" s="20"/>
      <c r="G33" s="20"/>
      <c r="H33" s="20"/>
      <c r="I33" s="20"/>
      <c r="J33" s="20"/>
      <c r="K33" s="24"/>
    </row>
    <row r="34" spans="1:11" ht="15.75" x14ac:dyDescent="0.25">
      <c r="A34" s="21" t="s">
        <v>60</v>
      </c>
      <c r="B34" s="23" t="s">
        <v>38</v>
      </c>
      <c r="C34" s="27" t="s">
        <v>33</v>
      </c>
      <c r="D34" s="20"/>
      <c r="E34" s="20"/>
      <c r="F34" s="20">
        <v>1</v>
      </c>
      <c r="G34" s="20">
        <v>0.64</v>
      </c>
      <c r="H34" s="20"/>
      <c r="I34" s="20"/>
      <c r="J34" s="20"/>
      <c r="K34" s="24"/>
    </row>
    <row r="35" spans="1:11" ht="15.75" x14ac:dyDescent="0.25">
      <c r="A35" s="21" t="s">
        <v>61</v>
      </c>
      <c r="B35" s="23" t="s">
        <v>40</v>
      </c>
      <c r="C35" s="27" t="s">
        <v>41</v>
      </c>
      <c r="D35" s="20"/>
      <c r="E35" s="20"/>
      <c r="F35" s="20">
        <f>6+7+128+5+13+6+8+13+13+4+8</f>
        <v>211</v>
      </c>
      <c r="G35" s="20">
        <f>0.33+1.7+15.99+0.68+2.32+0.46+0.65+1.78+1.28+0.55+0.48</f>
        <v>26.220000000000002</v>
      </c>
      <c r="H35" s="20"/>
      <c r="I35" s="20"/>
      <c r="J35" s="20"/>
      <c r="K35" s="24"/>
    </row>
    <row r="36" spans="1:11" ht="15.75" x14ac:dyDescent="0.25">
      <c r="A36" s="21" t="s">
        <v>62</v>
      </c>
      <c r="B36" s="23" t="s">
        <v>46</v>
      </c>
      <c r="C36" s="27" t="s">
        <v>33</v>
      </c>
      <c r="D36" s="20">
        <v>161</v>
      </c>
      <c r="E36" s="20">
        <v>26.8</v>
      </c>
      <c r="F36" s="20">
        <f>4+2+73+10+6+4+4+8+3+13+6+4+4</f>
        <v>141</v>
      </c>
      <c r="G36" s="20">
        <f>0.49+0.74+21.92+2.57+2.95+0.67+0.52+1.6+0.44+2.06+1.25+0.73+0.92</f>
        <v>36.860000000000007</v>
      </c>
      <c r="H36" s="20"/>
      <c r="I36" s="20"/>
      <c r="J36" s="20"/>
      <c r="K36" s="24"/>
    </row>
    <row r="37" spans="1:11" ht="37.5" customHeight="1" x14ac:dyDescent="0.25">
      <c r="A37" s="33" t="s">
        <v>63</v>
      </c>
      <c r="B37" s="34" t="s">
        <v>64</v>
      </c>
      <c r="C37" s="27"/>
      <c r="D37" s="20"/>
      <c r="E37" s="20"/>
      <c r="F37" s="20"/>
      <c r="G37" s="20"/>
      <c r="H37" s="20"/>
      <c r="I37" s="20"/>
      <c r="J37" s="20"/>
      <c r="K37" s="24"/>
    </row>
    <row r="38" spans="1:11" ht="23.25" customHeight="1" x14ac:dyDescent="0.25">
      <c r="A38" s="25" t="s">
        <v>65</v>
      </c>
      <c r="B38" s="31" t="s">
        <v>66</v>
      </c>
      <c r="C38" s="35" t="s">
        <v>67</v>
      </c>
      <c r="D38" s="20">
        <v>747.9</v>
      </c>
      <c r="E38" s="20">
        <v>55.6</v>
      </c>
      <c r="F38" s="20">
        <f>80</f>
        <v>80</v>
      </c>
      <c r="G38" s="20">
        <f>3.37</f>
        <v>3.37</v>
      </c>
      <c r="H38" s="20"/>
      <c r="I38" s="20"/>
      <c r="J38" s="20"/>
      <c r="K38" s="24"/>
    </row>
    <row r="39" spans="1:11" ht="24.75" customHeight="1" x14ac:dyDescent="0.25">
      <c r="A39" s="21" t="s">
        <v>68</v>
      </c>
      <c r="B39" s="31" t="s">
        <v>69</v>
      </c>
      <c r="C39" s="36"/>
      <c r="D39" s="20">
        <v>1745.1</v>
      </c>
      <c r="E39" s="20">
        <v>129.80000000000001</v>
      </c>
      <c r="F39" s="20">
        <f>24+18</f>
        <v>42</v>
      </c>
      <c r="G39" s="20">
        <f>3.6+2</f>
        <v>5.6</v>
      </c>
      <c r="H39" s="20"/>
      <c r="I39" s="20"/>
      <c r="J39" s="20"/>
      <c r="K39" s="24"/>
    </row>
    <row r="40" spans="1:11" ht="15.75" x14ac:dyDescent="0.25">
      <c r="A40" s="17" t="s">
        <v>70</v>
      </c>
      <c r="B40" s="18" t="s">
        <v>71</v>
      </c>
      <c r="C40" s="27" t="s">
        <v>72</v>
      </c>
      <c r="D40" s="20"/>
      <c r="E40" s="20"/>
      <c r="F40" s="20"/>
      <c r="G40" s="20"/>
      <c r="H40" s="20"/>
      <c r="I40" s="20"/>
      <c r="J40" s="20"/>
      <c r="K40" s="24"/>
    </row>
    <row r="41" spans="1:11" ht="15.75" x14ac:dyDescent="0.25">
      <c r="A41" s="21" t="s">
        <v>73</v>
      </c>
      <c r="B41" s="23" t="s">
        <v>74</v>
      </c>
      <c r="C41" s="27" t="s">
        <v>41</v>
      </c>
      <c r="D41" s="20"/>
      <c r="E41" s="20"/>
      <c r="F41" s="20">
        <f>30.3+6.8+23+6.3+2.8+11.8+3.3+10+11.1+10.3</f>
        <v>115.69999999999999</v>
      </c>
      <c r="G41" s="20">
        <f>4.33+1.32+3.05+0.86+0.28+2.35+0.53+1.81+1.71+1.5</f>
        <v>17.739999999999998</v>
      </c>
      <c r="H41" s="20"/>
      <c r="I41" s="20"/>
      <c r="J41" s="20"/>
      <c r="K41" s="24">
        <f>236.315</f>
        <v>236.315</v>
      </c>
    </row>
    <row r="42" spans="1:11" ht="15.75" x14ac:dyDescent="0.25">
      <c r="A42" s="17">
        <v>3</v>
      </c>
      <c r="B42" s="18" t="s">
        <v>75</v>
      </c>
      <c r="C42" s="27"/>
      <c r="D42" s="20"/>
      <c r="E42" s="20"/>
      <c r="F42" s="20"/>
      <c r="G42" s="20"/>
      <c r="H42" s="20"/>
      <c r="I42" s="20"/>
      <c r="J42" s="20"/>
      <c r="K42" s="24"/>
    </row>
    <row r="43" spans="1:11" ht="15.75" x14ac:dyDescent="0.25">
      <c r="A43" s="21" t="s">
        <v>76</v>
      </c>
      <c r="B43" s="23" t="s">
        <v>77</v>
      </c>
      <c r="C43" s="27" t="s">
        <v>33</v>
      </c>
      <c r="D43" s="20"/>
      <c r="E43" s="20"/>
      <c r="F43" s="20"/>
      <c r="G43" s="20"/>
      <c r="H43" s="20"/>
      <c r="I43" s="20"/>
      <c r="J43" s="20"/>
      <c r="K43" s="24"/>
    </row>
    <row r="44" spans="1:11" ht="15.75" x14ac:dyDescent="0.25">
      <c r="A44" s="21" t="s">
        <v>78</v>
      </c>
      <c r="B44" s="23" t="s">
        <v>79</v>
      </c>
      <c r="C44" s="27" t="s">
        <v>33</v>
      </c>
      <c r="D44" s="20"/>
      <c r="E44" s="20"/>
      <c r="F44" s="20"/>
      <c r="G44" s="20"/>
      <c r="H44" s="20"/>
      <c r="I44" s="20"/>
      <c r="J44" s="20"/>
      <c r="K44" s="24"/>
    </row>
    <row r="45" spans="1:11" ht="15.75" x14ac:dyDescent="0.25">
      <c r="A45" s="17">
        <v>4</v>
      </c>
      <c r="B45" s="18" t="s">
        <v>80</v>
      </c>
      <c r="C45" s="22"/>
      <c r="D45" s="20"/>
      <c r="E45" s="20"/>
      <c r="F45" s="20"/>
      <c r="G45" s="20"/>
      <c r="H45" s="20"/>
      <c r="I45" s="20"/>
      <c r="J45" s="20"/>
      <c r="K45" s="24"/>
    </row>
    <row r="46" spans="1:11" ht="15.75" x14ac:dyDescent="0.25">
      <c r="A46" s="21" t="s">
        <v>81</v>
      </c>
      <c r="B46" s="23" t="s">
        <v>82</v>
      </c>
      <c r="C46" s="22" t="s">
        <v>83</v>
      </c>
      <c r="D46" s="20"/>
      <c r="E46" s="20">
        <v>33</v>
      </c>
      <c r="F46" s="20">
        <f>1+5+1+4+3</f>
        <v>14</v>
      </c>
      <c r="G46" s="20"/>
      <c r="H46" s="20"/>
      <c r="I46" s="20">
        <v>6</v>
      </c>
      <c r="J46" s="20">
        <v>2</v>
      </c>
      <c r="K46" s="24"/>
    </row>
    <row r="47" spans="1:11" ht="15.75" x14ac:dyDescent="0.25">
      <c r="A47" s="21" t="s">
        <v>84</v>
      </c>
      <c r="B47" s="23" t="s">
        <v>85</v>
      </c>
      <c r="C47" s="22" t="s">
        <v>23</v>
      </c>
      <c r="D47" s="20">
        <v>11230</v>
      </c>
      <c r="E47" s="20">
        <v>294.8</v>
      </c>
      <c r="F47" s="20">
        <f>29.97+605+201+2362+370+323</f>
        <v>3890.9700000000003</v>
      </c>
      <c r="G47" s="20">
        <f>13.75+7.64+5.562+182.77+20.07+79.6</f>
        <v>309.392</v>
      </c>
      <c r="H47" s="20"/>
      <c r="I47" s="20"/>
      <c r="J47" s="20">
        <f>646+578+620+620</f>
        <v>2464</v>
      </c>
      <c r="K47" s="24">
        <f>330.196+249.993+315.486+274.548</f>
        <v>1170.223</v>
      </c>
    </row>
    <row r="48" spans="1:11" ht="15.75" x14ac:dyDescent="0.25">
      <c r="A48" s="21" t="s">
        <v>86</v>
      </c>
      <c r="B48" s="23" t="s">
        <v>87</v>
      </c>
      <c r="C48" s="22" t="s">
        <v>33</v>
      </c>
      <c r="D48" s="20"/>
      <c r="E48" s="20"/>
      <c r="F48" s="20">
        <f>1+2+1+1+1+1</f>
        <v>7</v>
      </c>
      <c r="G48" s="20">
        <f>7.81+55.43+6.51+10.3+13.46+14.5</f>
        <v>108.00999999999999</v>
      </c>
      <c r="H48" s="20"/>
      <c r="I48" s="20"/>
      <c r="J48" s="20"/>
      <c r="K48" s="24"/>
    </row>
    <row r="49" spans="1:11" ht="15.75" x14ac:dyDescent="0.25">
      <c r="A49" s="21" t="s">
        <v>88</v>
      </c>
      <c r="B49" s="23" t="s">
        <v>89</v>
      </c>
      <c r="C49" s="22" t="s">
        <v>44</v>
      </c>
      <c r="D49" s="20"/>
      <c r="E49" s="20"/>
      <c r="F49" s="20">
        <f>2+3+29</f>
        <v>34</v>
      </c>
      <c r="G49" s="20">
        <f>0.08+0.2+6.31</f>
        <v>6.59</v>
      </c>
      <c r="H49" s="20"/>
      <c r="I49" s="20"/>
      <c r="J49" s="20"/>
      <c r="K49" s="24"/>
    </row>
    <row r="50" spans="1:11" ht="15.75" x14ac:dyDescent="0.25">
      <c r="A50" s="21" t="s">
        <v>90</v>
      </c>
      <c r="B50" s="23" t="s">
        <v>91</v>
      </c>
      <c r="C50" s="22" t="s">
        <v>44</v>
      </c>
      <c r="D50" s="20"/>
      <c r="E50" s="20"/>
      <c r="F50" s="20"/>
      <c r="G50" s="20"/>
      <c r="H50" s="20"/>
      <c r="I50" s="20"/>
      <c r="J50" s="20">
        <f>16+16+16+1+26+16</f>
        <v>91</v>
      </c>
      <c r="K50" s="24">
        <f>141148.27/1000+140.629+144.05+19+106.167+149.037</f>
        <v>700.03127000000006</v>
      </c>
    </row>
    <row r="51" spans="1:11" ht="15.75" x14ac:dyDescent="0.25">
      <c r="A51" s="21" t="s">
        <v>92</v>
      </c>
      <c r="B51" s="23" t="s">
        <v>93</v>
      </c>
      <c r="C51" s="22" t="s">
        <v>44</v>
      </c>
      <c r="D51" s="20"/>
      <c r="E51" s="20"/>
      <c r="F51" s="20"/>
      <c r="G51" s="20"/>
      <c r="H51" s="20"/>
      <c r="I51" s="20"/>
      <c r="J51" s="20"/>
      <c r="K51" s="24"/>
    </row>
    <row r="52" spans="1:11" ht="15.75" x14ac:dyDescent="0.25">
      <c r="A52" s="21" t="s">
        <v>94</v>
      </c>
      <c r="B52" s="23" t="s">
        <v>95</v>
      </c>
      <c r="C52" s="22" t="s">
        <v>23</v>
      </c>
      <c r="D52" s="20">
        <v>601</v>
      </c>
      <c r="E52" s="20">
        <v>100.2</v>
      </c>
      <c r="F52" s="20">
        <f>2.08+2.08+1.04+2.08+2.08+2.08+4.26</f>
        <v>15.7</v>
      </c>
      <c r="G52" s="20">
        <f>0.57+0.57+0.28+0.57+0.63+0.57+1.15</f>
        <v>4.34</v>
      </c>
      <c r="H52" s="20"/>
      <c r="I52" s="20"/>
      <c r="J52" s="20"/>
      <c r="K52" s="24"/>
    </row>
    <row r="53" spans="1:11" ht="15.75" x14ac:dyDescent="0.25">
      <c r="A53" s="21" t="s">
        <v>96</v>
      </c>
      <c r="B53" s="23" t="s">
        <v>97</v>
      </c>
      <c r="C53" s="22" t="s">
        <v>44</v>
      </c>
      <c r="D53" s="20"/>
      <c r="E53" s="20"/>
      <c r="F53" s="20">
        <f>48+97+36</f>
        <v>181</v>
      </c>
      <c r="G53" s="20">
        <f>11.1+19.24+7.075</f>
        <v>37.414999999999999</v>
      </c>
      <c r="H53" s="20"/>
      <c r="I53" s="20"/>
      <c r="J53" s="20"/>
      <c r="K53" s="24"/>
    </row>
    <row r="54" spans="1:11" ht="15.75" x14ac:dyDescent="0.25">
      <c r="A54" s="21" t="s">
        <v>98</v>
      </c>
      <c r="B54" s="23" t="s">
        <v>99</v>
      </c>
      <c r="C54" s="22" t="s">
        <v>44</v>
      </c>
      <c r="D54" s="20"/>
      <c r="E54" s="20"/>
      <c r="F54" s="20">
        <f>1</f>
        <v>1</v>
      </c>
      <c r="G54" s="20">
        <f>2.22</f>
        <v>2.2200000000000002</v>
      </c>
      <c r="H54" s="20"/>
      <c r="I54" s="20"/>
      <c r="J54" s="20"/>
      <c r="K54" s="24"/>
    </row>
    <row r="55" spans="1:11" ht="15.75" x14ac:dyDescent="0.25">
      <c r="A55" s="21" t="s">
        <v>100</v>
      </c>
      <c r="B55" s="23" t="s">
        <v>101</v>
      </c>
      <c r="C55" s="22" t="s">
        <v>44</v>
      </c>
      <c r="D55" s="20"/>
      <c r="E55" s="20"/>
      <c r="F55" s="20">
        <f>2+3</f>
        <v>5</v>
      </c>
      <c r="G55" s="20">
        <f>8.65+35.79</f>
        <v>44.44</v>
      </c>
      <c r="H55" s="20"/>
      <c r="I55" s="20"/>
      <c r="J55" s="20"/>
      <c r="K55" s="24"/>
    </row>
    <row r="56" spans="1:11" ht="15.75" x14ac:dyDescent="0.25">
      <c r="A56" s="17">
        <v>5</v>
      </c>
      <c r="B56" s="18" t="s">
        <v>102</v>
      </c>
      <c r="C56" s="22"/>
      <c r="D56" s="20"/>
      <c r="E56" s="20"/>
      <c r="F56" s="20"/>
      <c r="G56" s="20"/>
      <c r="H56" s="20"/>
      <c r="I56" s="20"/>
      <c r="J56" s="20"/>
      <c r="K56" s="24"/>
    </row>
    <row r="57" spans="1:11" ht="15.75" x14ac:dyDescent="0.25">
      <c r="A57" s="21" t="s">
        <v>103</v>
      </c>
      <c r="B57" s="23" t="s">
        <v>104</v>
      </c>
      <c r="C57" s="22" t="s">
        <v>41</v>
      </c>
      <c r="D57" s="20">
        <v>1380</v>
      </c>
      <c r="E57" s="20">
        <v>161</v>
      </c>
      <c r="F57" s="20"/>
      <c r="G57" s="20"/>
      <c r="H57" s="20"/>
      <c r="I57" s="20"/>
      <c r="J57" s="20"/>
      <c r="K57" s="24"/>
    </row>
    <row r="58" spans="1:11" ht="15.75" x14ac:dyDescent="0.25">
      <c r="A58" s="21" t="s">
        <v>105</v>
      </c>
      <c r="B58" s="23" t="s">
        <v>106</v>
      </c>
      <c r="C58" s="22" t="s">
        <v>44</v>
      </c>
      <c r="D58" s="20"/>
      <c r="E58" s="20"/>
      <c r="F58" s="20">
        <f>1</f>
        <v>1</v>
      </c>
      <c r="G58" s="20">
        <f>1.72</f>
        <v>1.72</v>
      </c>
      <c r="H58" s="20"/>
      <c r="I58" s="20"/>
      <c r="J58" s="20"/>
      <c r="K58" s="24"/>
    </row>
    <row r="59" spans="1:11" ht="15.75" x14ac:dyDescent="0.25">
      <c r="A59" s="21" t="s">
        <v>107</v>
      </c>
      <c r="B59" s="23" t="s">
        <v>108</v>
      </c>
      <c r="C59" s="22" t="s">
        <v>44</v>
      </c>
      <c r="D59" s="20">
        <v>6</v>
      </c>
      <c r="E59" s="20">
        <v>4</v>
      </c>
      <c r="F59" s="20">
        <f>1+2+1+1+2+1</f>
        <v>8</v>
      </c>
      <c r="G59" s="20">
        <f>0.67+0.32+0.67+0.83+0.39+3.95</f>
        <v>6.83</v>
      </c>
      <c r="H59" s="20"/>
      <c r="I59" s="20"/>
      <c r="J59" s="20">
        <v>1</v>
      </c>
      <c r="K59" s="24">
        <f>87.006</f>
        <v>87.006</v>
      </c>
    </row>
    <row r="60" spans="1:11" ht="15.75" x14ac:dyDescent="0.25">
      <c r="A60" s="21" t="s">
        <v>109</v>
      </c>
      <c r="B60" s="23" t="s">
        <v>110</v>
      </c>
      <c r="C60" s="22" t="s">
        <v>23</v>
      </c>
      <c r="D60" s="20">
        <v>1020</v>
      </c>
      <c r="E60" s="20">
        <v>21.3</v>
      </c>
      <c r="F60" s="20">
        <f>150+1374+63.6+105+1465.8+122.5</f>
        <v>3280.8999999999996</v>
      </c>
      <c r="G60" s="20">
        <f>18.26+22.91+1.06+2.24+13.62+5.18</f>
        <v>63.27</v>
      </c>
      <c r="H60" s="20"/>
      <c r="I60" s="20"/>
      <c r="J60" s="20"/>
      <c r="K60" s="24"/>
    </row>
    <row r="61" spans="1:11" ht="15.75" x14ac:dyDescent="0.25">
      <c r="A61" s="21" t="s">
        <v>111</v>
      </c>
      <c r="B61" s="23" t="s">
        <v>112</v>
      </c>
      <c r="C61" s="22" t="s">
        <v>23</v>
      </c>
      <c r="D61" s="20">
        <v>1189</v>
      </c>
      <c r="E61" s="20">
        <v>178.4</v>
      </c>
      <c r="F61" s="20"/>
      <c r="G61" s="20"/>
      <c r="H61" s="20"/>
      <c r="I61" s="20"/>
      <c r="J61" s="20">
        <v>185</v>
      </c>
      <c r="K61" s="24">
        <v>150.04300000000001</v>
      </c>
    </row>
    <row r="62" spans="1:11" ht="15.75" x14ac:dyDescent="0.25">
      <c r="A62" s="21" t="s">
        <v>113</v>
      </c>
      <c r="B62" s="23" t="s">
        <v>99</v>
      </c>
      <c r="C62" s="22" t="s">
        <v>44</v>
      </c>
      <c r="D62" s="20"/>
      <c r="E62" s="20"/>
      <c r="F62" s="20">
        <f>1</f>
        <v>1</v>
      </c>
      <c r="G62" s="20">
        <f>1.12</f>
        <v>1.1200000000000001</v>
      </c>
      <c r="H62" s="20"/>
      <c r="I62" s="20"/>
      <c r="J62" s="20"/>
      <c r="K62" s="24"/>
    </row>
    <row r="63" spans="1:11" ht="15.75" x14ac:dyDescent="0.25">
      <c r="A63" s="17">
        <v>6</v>
      </c>
      <c r="B63" s="18" t="s">
        <v>114</v>
      </c>
      <c r="C63" s="27"/>
      <c r="D63" s="20"/>
      <c r="E63" s="20"/>
      <c r="F63" s="20"/>
      <c r="G63" s="20"/>
      <c r="H63" s="20"/>
      <c r="I63" s="20"/>
      <c r="J63" s="20"/>
      <c r="K63" s="24"/>
    </row>
    <row r="64" spans="1:11" ht="15.75" x14ac:dyDescent="0.25">
      <c r="A64" s="21" t="s">
        <v>115</v>
      </c>
      <c r="B64" s="23" t="s">
        <v>116</v>
      </c>
      <c r="C64" s="27" t="s">
        <v>44</v>
      </c>
      <c r="D64" s="20">
        <v>349</v>
      </c>
      <c r="E64" s="20">
        <v>22.98</v>
      </c>
      <c r="F64" s="20">
        <f>3+13+3+10+21+21+2+2+3+18+5</f>
        <v>101</v>
      </c>
      <c r="G64" s="20">
        <f>0.13+2.65+1.04+1.89+1.37+3.1+0.75+0.53+2.9+4.8+0.78</f>
        <v>19.940000000000001</v>
      </c>
      <c r="H64" s="20"/>
      <c r="I64" s="20"/>
      <c r="J64" s="20"/>
      <c r="K64" s="24"/>
    </row>
    <row r="65" spans="1:11" ht="15.75" x14ac:dyDescent="0.25">
      <c r="A65" s="21" t="s">
        <v>117</v>
      </c>
      <c r="B65" s="23" t="s">
        <v>118</v>
      </c>
      <c r="C65" s="22" t="s">
        <v>41</v>
      </c>
      <c r="D65" s="20"/>
      <c r="E65" s="20"/>
      <c r="F65" s="20">
        <f>50+41+27+45+41+20+25</f>
        <v>249</v>
      </c>
      <c r="G65" s="20">
        <f>0.95+0.541+0.24+0.3+0.77+0.52+0.31</f>
        <v>3.6310000000000002</v>
      </c>
      <c r="H65" s="20"/>
      <c r="I65" s="20"/>
      <c r="J65" s="20"/>
      <c r="K65" s="24"/>
    </row>
    <row r="66" spans="1:11" ht="19.5" customHeight="1" x14ac:dyDescent="0.25">
      <c r="A66" s="21" t="s">
        <v>119</v>
      </c>
      <c r="B66" s="23" t="s">
        <v>120</v>
      </c>
      <c r="C66" s="22" t="s">
        <v>83</v>
      </c>
      <c r="D66" s="20">
        <v>71</v>
      </c>
      <c r="E66" s="20">
        <v>10.7</v>
      </c>
      <c r="F66" s="20"/>
      <c r="G66" s="20"/>
      <c r="H66" s="20"/>
      <c r="I66" s="20"/>
      <c r="J66" s="20"/>
      <c r="K66" s="24"/>
    </row>
    <row r="67" spans="1:11" ht="19.5" customHeight="1" x14ac:dyDescent="0.25">
      <c r="A67" s="21" t="s">
        <v>121</v>
      </c>
      <c r="B67" s="23" t="s">
        <v>122</v>
      </c>
      <c r="C67" s="22" t="s">
        <v>44</v>
      </c>
      <c r="D67" s="20">
        <v>349</v>
      </c>
      <c r="E67" s="20">
        <v>20.399999999999999</v>
      </c>
      <c r="F67" s="20">
        <f>4+5+1+18+4+3+3</f>
        <v>38</v>
      </c>
      <c r="G67" s="20">
        <f>0.07+0.09+0.02+0.48+0.365+0.08+0.08</f>
        <v>1.1850000000000001</v>
      </c>
      <c r="H67" s="20"/>
      <c r="I67" s="20"/>
      <c r="J67" s="20"/>
      <c r="K67" s="24"/>
    </row>
    <row r="68" spans="1:11" ht="34.5" customHeight="1" x14ac:dyDescent="0.25">
      <c r="A68" s="21" t="s">
        <v>123</v>
      </c>
      <c r="B68" s="26" t="s">
        <v>124</v>
      </c>
      <c r="C68" s="27" t="s">
        <v>72</v>
      </c>
      <c r="D68" s="20"/>
      <c r="E68" s="20"/>
      <c r="F68" s="20"/>
      <c r="G68" s="20"/>
      <c r="H68" s="20"/>
      <c r="I68" s="20"/>
      <c r="J68" s="20"/>
      <c r="K68" s="24"/>
    </row>
    <row r="69" spans="1:11" ht="15.75" x14ac:dyDescent="0.25">
      <c r="A69" s="17">
        <v>7</v>
      </c>
      <c r="B69" s="18" t="s">
        <v>125</v>
      </c>
      <c r="C69" s="22"/>
      <c r="D69" s="20"/>
      <c r="E69" s="20"/>
      <c r="F69" s="20"/>
      <c r="G69" s="20"/>
      <c r="H69" s="20"/>
      <c r="I69" s="20"/>
      <c r="J69" s="20"/>
      <c r="K69" s="24"/>
    </row>
    <row r="70" spans="1:11" ht="15.75" x14ac:dyDescent="0.25">
      <c r="A70" s="21" t="s">
        <v>126</v>
      </c>
      <c r="B70" s="23" t="s">
        <v>127</v>
      </c>
      <c r="C70" s="22" t="s">
        <v>44</v>
      </c>
      <c r="D70" s="20"/>
      <c r="E70" s="20"/>
      <c r="F70" s="20">
        <f>5+2</f>
        <v>7</v>
      </c>
      <c r="G70" s="20">
        <f>63.76+25.5</f>
        <v>89.259999999999991</v>
      </c>
      <c r="H70" s="20"/>
      <c r="I70" s="20"/>
      <c r="J70" s="20"/>
      <c r="K70" s="24"/>
    </row>
    <row r="71" spans="1:11" ht="15.75" x14ac:dyDescent="0.25">
      <c r="A71" s="21" t="s">
        <v>128</v>
      </c>
      <c r="B71" s="23" t="s">
        <v>129</v>
      </c>
      <c r="C71" s="22" t="s">
        <v>44</v>
      </c>
      <c r="D71" s="20"/>
      <c r="E71" s="20"/>
      <c r="F71" s="20"/>
      <c r="G71" s="20"/>
      <c r="H71" s="20"/>
      <c r="I71" s="20"/>
      <c r="J71" s="20"/>
      <c r="K71" s="24"/>
    </row>
    <row r="72" spans="1:11" ht="15.75" x14ac:dyDescent="0.25">
      <c r="A72" s="21" t="s">
        <v>130</v>
      </c>
      <c r="B72" s="23" t="s">
        <v>131</v>
      </c>
      <c r="C72" s="22" t="s">
        <v>44</v>
      </c>
      <c r="D72" s="20"/>
      <c r="E72" s="20"/>
      <c r="F72" s="20"/>
      <c r="G72" s="20"/>
      <c r="H72" s="20"/>
      <c r="I72" s="20"/>
      <c r="J72" s="20"/>
      <c r="K72" s="24"/>
    </row>
    <row r="73" spans="1:11" ht="15.75" x14ac:dyDescent="0.25">
      <c r="A73" s="21" t="s">
        <v>132</v>
      </c>
      <c r="B73" s="23" t="s">
        <v>133</v>
      </c>
      <c r="C73" s="22" t="s">
        <v>44</v>
      </c>
      <c r="D73" s="20"/>
      <c r="E73" s="20"/>
      <c r="F73" s="20">
        <v>4</v>
      </c>
      <c r="G73" s="20">
        <v>2.6</v>
      </c>
      <c r="H73" s="20"/>
      <c r="I73" s="20"/>
      <c r="J73" s="20"/>
      <c r="K73" s="24"/>
    </row>
    <row r="74" spans="1:11" ht="28.5" customHeight="1" x14ac:dyDescent="0.25">
      <c r="A74" s="33" t="s">
        <v>134</v>
      </c>
      <c r="B74" s="34" t="s">
        <v>135</v>
      </c>
      <c r="C74" s="22"/>
      <c r="D74" s="20"/>
      <c r="E74" s="20"/>
      <c r="F74" s="20"/>
      <c r="G74" s="20"/>
      <c r="H74" s="20"/>
      <c r="I74" s="20"/>
      <c r="J74" s="20"/>
      <c r="K74" s="24"/>
    </row>
    <row r="75" spans="1:11" ht="38.25" customHeight="1" x14ac:dyDescent="0.25">
      <c r="A75" s="25" t="s">
        <v>136</v>
      </c>
      <c r="B75" s="26" t="s">
        <v>137</v>
      </c>
      <c r="C75" s="27" t="s">
        <v>72</v>
      </c>
      <c r="D75" s="20"/>
      <c r="E75" s="20"/>
      <c r="F75" s="20">
        <f>2</f>
        <v>2</v>
      </c>
      <c r="G75" s="20">
        <f>18.4</f>
        <v>18.399999999999999</v>
      </c>
      <c r="H75" s="20"/>
      <c r="I75" s="20"/>
      <c r="J75" s="20"/>
      <c r="K75" s="24"/>
    </row>
    <row r="76" spans="1:11" ht="31.5" x14ac:dyDescent="0.25">
      <c r="A76" s="25" t="s">
        <v>138</v>
      </c>
      <c r="B76" s="26" t="s">
        <v>139</v>
      </c>
      <c r="C76" s="27" t="s">
        <v>140</v>
      </c>
      <c r="D76" s="20"/>
      <c r="E76" s="20"/>
      <c r="F76" s="20"/>
      <c r="G76" s="20"/>
      <c r="H76" s="20"/>
      <c r="I76" s="20"/>
      <c r="J76" s="20"/>
      <c r="K76" s="24"/>
    </row>
    <row r="77" spans="1:11" ht="15.75" x14ac:dyDescent="0.25">
      <c r="A77" s="17" t="s">
        <v>141</v>
      </c>
      <c r="B77" s="18" t="s">
        <v>142</v>
      </c>
      <c r="C77" s="22"/>
      <c r="D77" s="20"/>
      <c r="E77" s="20">
        <f>90.161+374.939</f>
        <v>465.1</v>
      </c>
      <c r="F77" s="20"/>
      <c r="G77" s="4">
        <f>26.8+36.86+3.28+12.01+46.75+1.8+33.85+40.196+24.42+6.495+64.65+23.038+21.36+44.11+26.88-0.024+47.88+57.99+35.63+6.97+63.994+21.34+1.7+39.93+12.42+5.69+0.04</f>
        <v>706.05900000000008</v>
      </c>
      <c r="H77" s="20"/>
      <c r="I77" s="20"/>
      <c r="J77" s="37"/>
      <c r="K77" s="24">
        <f>655.8+167.636+249.56+180+60+148.81+100.97+48.3+261.28+33+99+33+99+106.216+65.043+54.043+238.104+33+99+99+99+33+176.958+6.333+706.292+67.421+6.38</f>
        <v>3926.1459999999997</v>
      </c>
    </row>
    <row r="78" spans="1:11" ht="26.25" customHeight="1" x14ac:dyDescent="0.25">
      <c r="A78" s="38"/>
      <c r="B78" s="39" t="s">
        <v>143</v>
      </c>
      <c r="C78" s="20"/>
      <c r="D78" s="20"/>
      <c r="E78" s="20">
        <f>SUM(E14:E18,E21:E25,E26,E27,E29:E32,E34:E36,E38:E39,E41,E43:E44,E46:E55,E57:E62,E64:E68,E70:E73,E75:E77)</f>
        <v>2225.4800000000005</v>
      </c>
      <c r="F78" s="20"/>
      <c r="G78" s="24">
        <f>SUM(G14:G18,G21:G25,G26,G27,G29:G32,G34:G36,G38:G39,G41,G43:G44,G46:G55,G57:G62,G64:G68,G70:G73,G75:G77)+0.273+0.00415+37.825+4.446+7.43</f>
        <v>2200.49215</v>
      </c>
      <c r="H78" s="20"/>
      <c r="I78" s="20"/>
      <c r="J78" s="20"/>
      <c r="K78" s="24">
        <f>SUM(K15:K18,K21:K25,K26,K27,K29:K32,K34:K36,K38:K39,K41,K43:K44,K46:K55,K57:K62,K64:K68,K70:K73,K75:K77)-0.087</f>
        <v>7169.7062699999997</v>
      </c>
    </row>
    <row r="79" spans="1:11" x14ac:dyDescent="0.25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</row>
    <row r="80" spans="1:11" ht="41.25" customHeight="1" x14ac:dyDescent="0.25">
      <c r="A80" s="40"/>
      <c r="B80" s="41" t="s">
        <v>144</v>
      </c>
      <c r="C80" s="42"/>
      <c r="D80" s="42"/>
      <c r="E80" s="42"/>
      <c r="F80" s="42"/>
      <c r="G80" s="43"/>
      <c r="H80" s="42"/>
      <c r="I80" s="44" t="s">
        <v>145</v>
      </c>
      <c r="J80" s="45"/>
      <c r="K80" s="45"/>
    </row>
    <row r="81" spans="1:256" customFormat="1" ht="59.25" customHeight="1" x14ac:dyDescent="0.25">
      <c r="B81" s="46" t="s">
        <v>146</v>
      </c>
      <c r="C81" s="47"/>
      <c r="D81" s="47" t="s">
        <v>147</v>
      </c>
      <c r="E81" s="47"/>
    </row>
    <row r="82" spans="1:256" customFormat="1" x14ac:dyDescent="0.25">
      <c r="B82" t="s">
        <v>148</v>
      </c>
    </row>
    <row r="83" spans="1:256" customFormat="1" x14ac:dyDescent="0.25">
      <c r="A83" s="48" t="s">
        <v>149</v>
      </c>
      <c r="B83" s="48"/>
      <c r="C83" s="48"/>
      <c r="D83" s="48"/>
      <c r="E83" s="48"/>
      <c r="F83" s="48"/>
      <c r="G83" s="48"/>
      <c r="H83" s="48"/>
    </row>
    <row r="84" spans="1:256" x14ac:dyDescent="0.25">
      <c r="A84" s="49"/>
      <c r="B84" s="41"/>
      <c r="C84" s="41"/>
      <c r="D84" s="41"/>
      <c r="E84" s="41"/>
      <c r="F84" s="41"/>
      <c r="G84" s="50"/>
      <c r="H84" s="41"/>
      <c r="I84" s="41"/>
      <c r="J84" s="41"/>
      <c r="K84" s="4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</row>
    <row r="85" spans="1:256" s="51" customFormat="1" x14ac:dyDescent="0.25">
      <c r="A85" s="52"/>
      <c r="B85" s="4"/>
      <c r="C85" s="4"/>
      <c r="D85" s="4"/>
      <c r="E85" s="4"/>
      <c r="F85" s="4"/>
      <c r="G85" s="4"/>
      <c r="H85" s="4"/>
      <c r="I85" s="4"/>
      <c r="J85" s="3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x14ac:dyDescent="0.25">
      <c r="J86" s="37"/>
    </row>
    <row r="87" spans="1:256" x14ac:dyDescent="0.25">
      <c r="G87" s="54"/>
      <c r="J87" s="37"/>
    </row>
    <row r="88" spans="1:256" x14ac:dyDescent="0.25">
      <c r="J88" s="37"/>
    </row>
    <row r="89" spans="1:256" x14ac:dyDescent="0.25">
      <c r="J89" s="37"/>
    </row>
    <row r="90" spans="1:256" x14ac:dyDescent="0.25">
      <c r="J90" s="37"/>
    </row>
    <row r="91" spans="1:256" x14ac:dyDescent="0.25">
      <c r="J91" s="37"/>
    </row>
    <row r="92" spans="1:256" x14ac:dyDescent="0.25">
      <c r="J92" s="37"/>
    </row>
    <row r="93" spans="1:256" x14ac:dyDescent="0.25">
      <c r="J93" s="37"/>
    </row>
    <row r="94" spans="1:256" x14ac:dyDescent="0.25">
      <c r="J94" s="37"/>
    </row>
    <row r="95" spans="1:256" x14ac:dyDescent="0.25">
      <c r="J95" s="37"/>
    </row>
    <row r="96" spans="1:256" x14ac:dyDescent="0.25">
      <c r="J96" s="37"/>
    </row>
    <row r="97" spans="10:10" x14ac:dyDescent="0.25">
      <c r="J97" s="37"/>
    </row>
    <row r="98" spans="10:10" x14ac:dyDescent="0.25">
      <c r="J98" s="37"/>
    </row>
    <row r="99" spans="10:10" x14ac:dyDescent="0.25">
      <c r="J99" s="37"/>
    </row>
    <row r="100" spans="10:10" x14ac:dyDescent="0.25">
      <c r="J100" s="37"/>
    </row>
    <row r="101" spans="10:10" x14ac:dyDescent="0.25">
      <c r="J101" s="37"/>
    </row>
    <row r="102" spans="10:10" x14ac:dyDescent="0.25">
      <c r="J102" s="37"/>
    </row>
    <row r="103" spans="10:10" x14ac:dyDescent="0.25">
      <c r="J103" s="37"/>
    </row>
    <row r="104" spans="10:10" x14ac:dyDescent="0.25">
      <c r="J104" s="37"/>
    </row>
    <row r="105" spans="10:10" x14ac:dyDescent="0.25">
      <c r="J105" s="37"/>
    </row>
    <row r="106" spans="10:10" x14ac:dyDescent="0.25">
      <c r="J106" s="37"/>
    </row>
    <row r="107" spans="10:10" x14ac:dyDescent="0.25">
      <c r="J107" s="37"/>
    </row>
    <row r="108" spans="10:10" x14ac:dyDescent="0.25">
      <c r="J108" s="37"/>
    </row>
    <row r="109" spans="10:10" x14ac:dyDescent="0.25">
      <c r="J109" s="37"/>
    </row>
    <row r="110" spans="10:10" x14ac:dyDescent="0.25">
      <c r="J110" s="37"/>
    </row>
    <row r="111" spans="10:10" x14ac:dyDescent="0.25">
      <c r="J111" s="37"/>
    </row>
    <row r="112" spans="10:10" x14ac:dyDescent="0.25">
      <c r="J112" s="37"/>
    </row>
    <row r="113" spans="10:10" x14ac:dyDescent="0.25">
      <c r="J113" s="37"/>
    </row>
    <row r="114" spans="10:10" x14ac:dyDescent="0.25">
      <c r="J114" s="37"/>
    </row>
    <row r="115" spans="10:10" x14ac:dyDescent="0.25">
      <c r="J115" s="37"/>
    </row>
    <row r="116" spans="10:10" x14ac:dyDescent="0.25">
      <c r="J116" s="37"/>
    </row>
    <row r="117" spans="10:10" x14ac:dyDescent="0.25">
      <c r="J117" s="37"/>
    </row>
    <row r="118" spans="10:10" x14ac:dyDescent="0.25">
      <c r="J118" s="37"/>
    </row>
    <row r="119" spans="10:10" x14ac:dyDescent="0.25">
      <c r="J119" s="37"/>
    </row>
    <row r="120" spans="10:10" x14ac:dyDescent="0.25">
      <c r="J120" s="37"/>
    </row>
    <row r="121" spans="10:10" x14ac:dyDescent="0.25">
      <c r="J121" s="37"/>
    </row>
    <row r="122" spans="10:10" x14ac:dyDescent="0.25">
      <c r="J122" s="37"/>
    </row>
    <row r="123" spans="10:10" x14ac:dyDescent="0.25">
      <c r="J123" s="37"/>
    </row>
    <row r="124" spans="10:10" x14ac:dyDescent="0.25">
      <c r="J124" s="37"/>
    </row>
    <row r="125" spans="10:10" x14ac:dyDescent="0.25">
      <c r="J125" s="37"/>
    </row>
    <row r="126" spans="10:10" x14ac:dyDescent="0.25">
      <c r="J126" s="37"/>
    </row>
    <row r="127" spans="10:10" x14ac:dyDescent="0.25">
      <c r="J127" s="37"/>
    </row>
    <row r="128" spans="10:10" x14ac:dyDescent="0.25">
      <c r="J128" s="37"/>
    </row>
    <row r="129" spans="10:10" x14ac:dyDescent="0.25">
      <c r="J129" s="37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53" ht="17.25" customHeight="1" x14ac:dyDescent="0.25"/>
    <row r="154" ht="16.5" customHeight="1" x14ac:dyDescent="0.25"/>
    <row r="155" ht="18" customHeight="1" x14ac:dyDescent="0.25"/>
  </sheetData>
  <mergeCells count="18">
    <mergeCell ref="C38:C39"/>
    <mergeCell ref="I80:K80"/>
    <mergeCell ref="A83:H83"/>
    <mergeCell ref="A9:A11"/>
    <mergeCell ref="B9:B11"/>
    <mergeCell ref="C9:C11"/>
    <mergeCell ref="D9:G9"/>
    <mergeCell ref="H9:K9"/>
    <mergeCell ref="D10:E10"/>
    <mergeCell ref="F10:G10"/>
    <mergeCell ref="H10:I10"/>
    <mergeCell ref="J10:K10"/>
    <mergeCell ref="A1:C1"/>
    <mergeCell ref="A2:C2"/>
    <mergeCell ref="A5:K5"/>
    <mergeCell ref="A6:K6"/>
    <mergeCell ref="A7:K7"/>
    <mergeCell ref="A8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Выполнение плана тек рем 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2021-01-27T06:48:39Z</dcterms:modified>
</cp:coreProperties>
</file>