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одомовый учет" sheetId="1" r:id="rId1"/>
  </sheets>
  <definedNames/>
  <calcPr fullCalcOnLoad="1"/>
</workbook>
</file>

<file path=xl/sharedStrings.xml><?xml version="1.0" encoding="utf-8"?>
<sst xmlns="http://schemas.openxmlformats.org/spreadsheetml/2006/main" count="92" uniqueCount="83">
  <si>
    <t>ПОДОМОВЫЙ УЧЕТ СРЕДСТВ</t>
  </si>
  <si>
    <t xml:space="preserve"> собственников  и нанимателей многоквартирных домов,</t>
  </si>
  <si>
    <t>находящихся в управлении МУЖРП-9 г. Подольска</t>
  </si>
  <si>
    <t>Статьи расхода по ставке содержание и ремонт жилищного фонда</t>
  </si>
  <si>
    <t>Капитальный ремонт</t>
  </si>
  <si>
    <t>НАЁМ</t>
  </si>
  <si>
    <t xml:space="preserve">за 9 месяцев  2010 года </t>
  </si>
  <si>
    <t>Санитарное содержание дома, всего</t>
  </si>
  <si>
    <t>в том числе:</t>
  </si>
  <si>
    <t>Текущий ремонт, всего</t>
  </si>
  <si>
    <t>Услуги сторонних органи заций, всего</t>
  </si>
  <si>
    <t>Содержание АУП</t>
  </si>
  <si>
    <t>Услуги управления (ИРЦ)</t>
  </si>
  <si>
    <t>Прочие прямые расходы</t>
  </si>
  <si>
    <t>Вывоз ТБО и КГМ</t>
  </si>
  <si>
    <t xml:space="preserve">Площадь собственников  помещений </t>
  </si>
  <si>
    <t>Ставка     К.Р. (руб/кв.м)</t>
  </si>
  <si>
    <t>Начислено</t>
  </si>
  <si>
    <t>Собрано</t>
  </si>
  <si>
    <t>Израсходовано (руб.)</t>
  </si>
  <si>
    <t>За счет др. ист-ков фин-ирования</t>
  </si>
  <si>
    <t>Ставка найма (руб./кв.м.)</t>
  </si>
  <si>
    <t>№  п/п</t>
  </si>
  <si>
    <t>Название улиц</t>
  </si>
  <si>
    <t>n\n    домов</t>
  </si>
  <si>
    <t xml:space="preserve">Общая площадь собственников и нанимателей помещений </t>
  </si>
  <si>
    <t>Год  застройки</t>
  </si>
  <si>
    <t>К-во п-дов</t>
  </si>
  <si>
    <t>Кол-во этажей</t>
  </si>
  <si>
    <t>К-во лиф-в</t>
  </si>
  <si>
    <t>Кол-во квартир</t>
  </si>
  <si>
    <t>Кол-во эл.плит</t>
  </si>
  <si>
    <t>Уб.пл.    л/кл.</t>
  </si>
  <si>
    <t>Пл.тротуаров</t>
  </si>
  <si>
    <t>Пл.пр.замощений</t>
  </si>
  <si>
    <t>Пл.грунта</t>
  </si>
  <si>
    <t>пл.газона</t>
  </si>
  <si>
    <t>Ко-во м/пр-ов</t>
  </si>
  <si>
    <t>Мат-л стен</t>
  </si>
  <si>
    <t>Мат-л кровли</t>
  </si>
  <si>
    <t>Пл.кровли</t>
  </si>
  <si>
    <t>Ставка   Т/О (руб/кв.м)</t>
  </si>
  <si>
    <t>Запланированый доход (начислено по тарифу)</t>
  </si>
  <si>
    <t>Фактический доход (оплачено населением</t>
  </si>
  <si>
    <t>% сбора</t>
  </si>
  <si>
    <t>Фактический результат по дому:  Собрано- израсходовано (с НДС)</t>
  </si>
  <si>
    <t>ВСЕГО фактический      расход              ( с НДС)</t>
  </si>
  <si>
    <t>ВСЕГО фактический расход по содержанию ж/ф ,без учета мусора  без НДС)</t>
  </si>
  <si>
    <t>Численность</t>
  </si>
  <si>
    <t>Заботная плата</t>
  </si>
  <si>
    <t>Отчисления на соц.нужды</t>
  </si>
  <si>
    <t>ИТОГО: З/плата + начисления</t>
  </si>
  <si>
    <t>Материалы МОП</t>
  </si>
  <si>
    <t>Заработная плата</t>
  </si>
  <si>
    <t>Начисления на з/плату</t>
  </si>
  <si>
    <t>Материалы по факту (см. приложение)</t>
  </si>
  <si>
    <t>Инструмент</t>
  </si>
  <si>
    <t>Подрядные работы по Т.Р.</t>
  </si>
  <si>
    <t>Численность АДС</t>
  </si>
  <si>
    <t>З/плата</t>
  </si>
  <si>
    <t xml:space="preserve">Начисления на з/плату </t>
  </si>
  <si>
    <t>Содержание транспорта</t>
  </si>
  <si>
    <t>Освещение мест общего пользования</t>
  </si>
  <si>
    <t>Дератизация и дезинсекция</t>
  </si>
  <si>
    <t>Обслуживание лифтов</t>
  </si>
  <si>
    <t xml:space="preserve">Очистка вентканалов </t>
  </si>
  <si>
    <t>Очистка дымоходов</t>
  </si>
  <si>
    <t>Т/О внутридомовых газовых сетей и вводов</t>
  </si>
  <si>
    <r>
      <t>Прочие</t>
    </r>
    <r>
      <rPr>
        <b/>
        <sz val="7"/>
        <rFont val="Arial"/>
        <family val="2"/>
      </rPr>
      <t xml:space="preserve"> (пр-пож.мер-я,уб.кр-ль от сн.,з-р сопр-я,хим.оч.вода,р-нт обор-я)</t>
    </r>
  </si>
  <si>
    <t>Численность АУП и вспом. Персонала</t>
  </si>
  <si>
    <t>Начисления на  з/плату</t>
  </si>
  <si>
    <t>Прочие расходы</t>
  </si>
  <si>
    <t>Год кап.ремонта</t>
  </si>
  <si>
    <t>Вид кап.ремонта</t>
  </si>
  <si>
    <t>Сумма затраченных средств</t>
  </si>
  <si>
    <t>Энергосбережения</t>
  </si>
  <si>
    <t>Гор.бюджета</t>
  </si>
  <si>
    <t>Обл.бюджета</t>
  </si>
  <si>
    <t>Инвестпрограмм</t>
  </si>
  <si>
    <t>Давыдова</t>
  </si>
  <si>
    <t>кирпич</t>
  </si>
  <si>
    <t>совмещ.</t>
  </si>
  <si>
    <t>ИТОГО: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</si>
</sst>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"/>
    <numFmt numFmtId="167" formatCode="0.00"/>
    <numFmt numFmtId="168" formatCode="#,##0.0"/>
    <numFmt numFmtId="169" formatCode="0.0"/>
    <numFmt numFmtId="170" formatCode="#,##0"/>
    <numFmt numFmtId="171" formatCode="#,##0.00;[RED]\-#,##0.00"/>
  </numFmts>
  <fonts count="15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 Cyr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70" fontId="3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2" borderId="1" xfId="0" applyNumberFormat="1" applyFont="1" applyFill="1" applyBorder="1" applyAlignment="1">
      <alignment/>
    </xf>
    <xf numFmtId="165" fontId="6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71" fontId="5" fillId="0" borderId="1" xfId="0" applyNumberFormat="1" applyFont="1" applyBorder="1" applyAlignment="1">
      <alignment/>
    </xf>
    <xf numFmtId="164" fontId="11" fillId="0" borderId="1" xfId="0" applyFont="1" applyBorder="1" applyAlignment="1">
      <alignment/>
    </xf>
    <xf numFmtId="165" fontId="5" fillId="0" borderId="1" xfId="0" applyNumberFormat="1" applyFont="1" applyFill="1" applyBorder="1" applyAlignment="1">
      <alignment horizontal="right"/>
    </xf>
    <xf numFmtId="164" fontId="12" fillId="3" borderId="1" xfId="0" applyFont="1" applyFill="1" applyBorder="1" applyAlignment="1">
      <alignment/>
    </xf>
    <xf numFmtId="164" fontId="12" fillId="3" borderId="1" xfId="0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/>
    </xf>
    <xf numFmtId="166" fontId="5" fillId="3" borderId="1" xfId="0" applyNumberFormat="1" applyFont="1" applyFill="1" applyBorder="1" applyAlignment="1">
      <alignment horizontal="center"/>
    </xf>
    <xf numFmtId="169" fontId="11" fillId="3" borderId="1" xfId="0" applyNumberFormat="1" applyFont="1" applyFill="1" applyBorder="1" applyAlignment="1">
      <alignment/>
    </xf>
    <xf numFmtId="166" fontId="5" fillId="3" borderId="1" xfId="0" applyNumberFormat="1" applyFont="1" applyFill="1" applyBorder="1" applyAlignment="1">
      <alignment/>
    </xf>
    <xf numFmtId="166" fontId="3" fillId="3" borderId="1" xfId="0" applyNumberFormat="1" applyFont="1" applyFill="1" applyBorder="1" applyAlignment="1">
      <alignment/>
    </xf>
    <xf numFmtId="165" fontId="9" fillId="3" borderId="1" xfId="0" applyNumberFormat="1" applyFont="1" applyFill="1" applyBorder="1" applyAlignment="1">
      <alignment/>
    </xf>
    <xf numFmtId="168" fontId="5" fillId="3" borderId="1" xfId="0" applyNumberFormat="1" applyFont="1" applyFill="1" applyBorder="1" applyAlignment="1">
      <alignment/>
    </xf>
    <xf numFmtId="168" fontId="9" fillId="3" borderId="1" xfId="0" applyNumberFormat="1" applyFont="1" applyFill="1" applyBorder="1" applyAlignment="1">
      <alignment/>
    </xf>
    <xf numFmtId="170" fontId="5" fillId="3" borderId="1" xfId="0" applyNumberFormat="1" applyFont="1" applyFill="1" applyBorder="1" applyAlignment="1">
      <alignment/>
    </xf>
    <xf numFmtId="170" fontId="3" fillId="3" borderId="1" xfId="0" applyNumberFormat="1" applyFont="1" applyFill="1" applyBorder="1" applyAlignment="1">
      <alignment/>
    </xf>
    <xf numFmtId="168" fontId="3" fillId="3" borderId="1" xfId="0" applyNumberFormat="1" applyFont="1" applyFill="1" applyBorder="1" applyAlignment="1">
      <alignment/>
    </xf>
    <xf numFmtId="165" fontId="5" fillId="3" borderId="1" xfId="0" applyNumberFormat="1" applyFont="1" applyFill="1" applyBorder="1" applyAlignment="1">
      <alignment/>
    </xf>
    <xf numFmtId="171" fontId="5" fillId="3" borderId="1" xfId="0" applyNumberFormat="1" applyFont="1" applyFill="1" applyBorder="1" applyAlignment="1">
      <alignment/>
    </xf>
    <xf numFmtId="164" fontId="5" fillId="3" borderId="1" xfId="0" applyFont="1" applyFill="1" applyBorder="1" applyAlignment="1">
      <alignment/>
    </xf>
    <xf numFmtId="164" fontId="11" fillId="3" borderId="1" xfId="0" applyFont="1" applyFill="1" applyBorder="1" applyAlignment="1">
      <alignment/>
    </xf>
    <xf numFmtId="165" fontId="11" fillId="3" borderId="1" xfId="0" applyNumberFormat="1" applyFont="1" applyFill="1" applyBorder="1" applyAlignment="1">
      <alignment/>
    </xf>
    <xf numFmtId="164" fontId="13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13"/>
  <sheetViews>
    <sheetView tabSelected="1" workbookViewId="0" topLeftCell="A1">
      <selection activeCell="G9" sqref="G9"/>
    </sheetView>
  </sheetViews>
  <sheetFormatPr defaultColWidth="9.140625" defaultRowHeight="12.75"/>
  <cols>
    <col min="1" max="1" width="3.00390625" style="1" customWidth="1"/>
    <col min="2" max="2" width="12.421875" style="1" customWidth="1"/>
    <col min="3" max="3" width="4.57421875" style="1" customWidth="1"/>
    <col min="4" max="4" width="13.57421875" style="1" customWidth="1"/>
    <col min="5" max="5" width="6.00390625" style="1" customWidth="1"/>
    <col min="6" max="6" width="3.28125" style="1" customWidth="1"/>
    <col min="7" max="7" width="3.421875" style="1" customWidth="1"/>
    <col min="8" max="9" width="4.28125" style="1" customWidth="1"/>
    <col min="10" max="10" width="3.57421875" style="1" customWidth="1"/>
    <col min="11" max="11" width="6.7109375" style="1" customWidth="1"/>
    <col min="12" max="12" width="7.7109375" style="1" customWidth="1"/>
    <col min="13" max="13" width="6.7109375" style="1" customWidth="1"/>
    <col min="14" max="14" width="8.00390625" style="1" customWidth="1"/>
    <col min="15" max="15" width="7.140625" style="1" customWidth="1"/>
    <col min="16" max="16" width="3.7109375" style="1" customWidth="1"/>
    <col min="17" max="18" width="8.421875" style="1" customWidth="1"/>
    <col min="19" max="19" width="9.7109375" style="1" customWidth="1"/>
    <col min="20" max="20" width="8.57421875" style="1" customWidth="1"/>
    <col min="21" max="21" width="12.57421875" style="1" customWidth="1"/>
    <col min="22" max="22" width="12.8515625" style="1" customWidth="1"/>
    <col min="23" max="23" width="7.140625" style="1" customWidth="1"/>
    <col min="24" max="25" width="14.421875" style="1" customWidth="1"/>
    <col min="26" max="26" width="15.8515625" style="1" customWidth="1"/>
    <col min="27" max="27" width="22.140625" style="1" customWidth="1"/>
    <col min="28" max="28" width="15.140625" style="1" customWidth="1"/>
    <col min="29" max="29" width="13.7109375" style="1" customWidth="1"/>
    <col min="30" max="30" width="18.421875" style="1" customWidth="1"/>
    <col min="31" max="31" width="19.57421875" style="1" customWidth="1"/>
    <col min="32" max="32" width="12.140625" style="1" customWidth="1"/>
    <col min="33" max="33" width="10.421875" style="1" customWidth="1"/>
    <col min="34" max="34" width="7.421875" style="1" customWidth="1"/>
    <col min="35" max="35" width="10.421875" style="1" customWidth="1"/>
    <col min="36" max="36" width="9.7109375" style="1" customWidth="1"/>
    <col min="37" max="37" width="11.28125" style="1" customWidth="1"/>
    <col min="38" max="38" width="9.00390625" style="1" customWidth="1"/>
    <col min="39" max="39" width="8.421875" style="1" customWidth="1"/>
    <col min="40" max="40" width="7.28125" style="1" customWidth="1"/>
    <col min="41" max="41" width="9.140625" style="1" customWidth="1"/>
    <col min="42" max="42" width="8.7109375" style="1" customWidth="1"/>
    <col min="43" max="44" width="12.140625" style="1" customWidth="1"/>
    <col min="45" max="45" width="10.8515625" style="1" customWidth="1"/>
    <col min="46" max="46" width="9.28125" style="1" customWidth="1"/>
    <col min="47" max="47" width="10.8515625" style="1" customWidth="1"/>
    <col min="48" max="48" width="12.8515625" style="1" customWidth="1"/>
    <col min="49" max="49" width="12.421875" style="1" customWidth="1"/>
    <col min="50" max="50" width="12.28125" style="1" customWidth="1"/>
    <col min="51" max="51" width="14.7109375" style="1" customWidth="1"/>
    <col min="52" max="53" width="11.7109375" style="1" customWidth="1"/>
    <col min="54" max="54" width="11.8515625" style="1" customWidth="1"/>
    <col min="56" max="56" width="12.28125" style="1" customWidth="1"/>
    <col min="57" max="57" width="15.57421875" style="1" customWidth="1"/>
    <col min="58" max="58" width="15.28125" style="1" customWidth="1"/>
    <col min="59" max="59" width="11.8515625" style="1" customWidth="1"/>
    <col min="60" max="60" width="9.7109375" style="1" customWidth="1"/>
    <col min="61" max="61" width="8.7109375" style="1" customWidth="1"/>
    <col min="62" max="62" width="10.00390625" style="1" customWidth="1"/>
    <col min="63" max="63" width="10.28125" style="1" customWidth="1"/>
    <col min="64" max="64" width="7.8515625" style="1" customWidth="1"/>
    <col min="65" max="65" width="11.140625" style="1" customWidth="1"/>
    <col min="66" max="66" width="9.7109375" style="1" customWidth="1"/>
    <col min="67" max="67" width="5.140625" style="1" customWidth="1"/>
    <col min="68" max="69" width="5.28125" style="1" customWidth="1"/>
    <col min="70" max="70" width="8.7109375" style="1" customWidth="1"/>
    <col min="71" max="71" width="14.57421875" style="1" customWidth="1"/>
    <col min="72" max="72" width="16.57421875" style="1" customWidth="1"/>
    <col min="73" max="73" width="18.8515625" style="1" customWidth="1"/>
  </cols>
  <sheetData>
    <row r="1" spans="1:17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0.5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79" ht="11.25" customHeight="1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AF5" s="1">
        <v>3</v>
      </c>
      <c r="AQ5" s="1">
        <v>4</v>
      </c>
      <c r="AY5" s="1">
        <v>5</v>
      </c>
      <c r="BG5" s="1">
        <v>6</v>
      </c>
      <c r="BR5" s="1">
        <v>7</v>
      </c>
      <c r="CA5" s="1">
        <v>8</v>
      </c>
    </row>
    <row r="6" spans="1:73" ht="10.5" customHeight="1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AA6" s="4" t="s">
        <v>3</v>
      </c>
      <c r="AB6" s="4"/>
      <c r="AC6" s="4"/>
      <c r="AD6" s="4"/>
      <c r="AE6" s="4"/>
      <c r="AF6" s="4"/>
      <c r="AG6" s="4" t="s">
        <v>3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 t="s">
        <v>3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 t="s">
        <v>4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5" t="s">
        <v>5</v>
      </c>
      <c r="BT6" s="5"/>
      <c r="BU6" s="5"/>
    </row>
    <row r="7" spans="1:73" ht="9.75" customHeight="1">
      <c r="A7" s="2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Z7" s="1">
        <v>2</v>
      </c>
      <c r="AA7" s="6" t="s">
        <v>7</v>
      </c>
      <c r="AB7" s="7" t="s">
        <v>8</v>
      </c>
      <c r="AC7" s="7"/>
      <c r="AD7" s="7"/>
      <c r="AE7" s="7"/>
      <c r="AF7" s="7"/>
      <c r="AG7" s="8" t="s">
        <v>9</v>
      </c>
      <c r="AH7" s="9" t="s">
        <v>8</v>
      </c>
      <c r="AI7" s="9"/>
      <c r="AJ7" s="9"/>
      <c r="AK7" s="9"/>
      <c r="AL7" s="9"/>
      <c r="AM7" s="9"/>
      <c r="AN7" s="9"/>
      <c r="AO7" s="9"/>
      <c r="AP7" s="9"/>
      <c r="AQ7" s="9"/>
      <c r="AR7" s="10" t="s">
        <v>10</v>
      </c>
      <c r="AS7" s="11" t="s">
        <v>8</v>
      </c>
      <c r="AT7" s="11"/>
      <c r="AU7" s="11"/>
      <c r="AV7" s="11"/>
      <c r="AW7" s="11"/>
      <c r="AX7" s="11"/>
      <c r="AY7" s="11"/>
      <c r="AZ7" s="12" t="s">
        <v>11</v>
      </c>
      <c r="BA7" s="11" t="s">
        <v>8</v>
      </c>
      <c r="BB7" s="11"/>
      <c r="BC7" s="11"/>
      <c r="BD7" s="11"/>
      <c r="BE7" s="13" t="s">
        <v>12</v>
      </c>
      <c r="BF7" s="13" t="s">
        <v>13</v>
      </c>
      <c r="BG7" s="13" t="s">
        <v>14</v>
      </c>
      <c r="BH7" s="14" t="s">
        <v>15</v>
      </c>
      <c r="BI7" s="15" t="s">
        <v>16</v>
      </c>
      <c r="BJ7" s="15" t="s">
        <v>17</v>
      </c>
      <c r="BK7" s="15" t="s">
        <v>18</v>
      </c>
      <c r="BL7" s="5" t="s">
        <v>19</v>
      </c>
      <c r="BM7" s="5"/>
      <c r="BN7" s="5"/>
      <c r="BO7" s="16" t="s">
        <v>20</v>
      </c>
      <c r="BP7" s="16"/>
      <c r="BQ7" s="16"/>
      <c r="BR7" s="16"/>
      <c r="BS7" s="10" t="s">
        <v>21</v>
      </c>
      <c r="BT7" s="10" t="s">
        <v>17</v>
      </c>
      <c r="BU7" s="17" t="s">
        <v>18</v>
      </c>
    </row>
    <row r="8" spans="1:73" ht="36" customHeight="1">
      <c r="A8" s="18" t="s">
        <v>22</v>
      </c>
      <c r="B8" s="18" t="s">
        <v>23</v>
      </c>
      <c r="C8" s="18" t="s">
        <v>24</v>
      </c>
      <c r="D8" s="19" t="s">
        <v>25</v>
      </c>
      <c r="E8" s="6" t="s">
        <v>26</v>
      </c>
      <c r="F8" s="20" t="s">
        <v>27</v>
      </c>
      <c r="G8" s="20" t="s">
        <v>28</v>
      </c>
      <c r="H8" s="20" t="s">
        <v>29</v>
      </c>
      <c r="I8" s="20" t="s">
        <v>30</v>
      </c>
      <c r="J8" s="20" t="s">
        <v>31</v>
      </c>
      <c r="K8" s="12" t="s">
        <v>32</v>
      </c>
      <c r="L8" s="6" t="s">
        <v>33</v>
      </c>
      <c r="M8" s="12" t="s">
        <v>34</v>
      </c>
      <c r="N8" s="20" t="s">
        <v>35</v>
      </c>
      <c r="O8" s="12" t="s">
        <v>36</v>
      </c>
      <c r="P8" s="20" t="s">
        <v>37</v>
      </c>
      <c r="Q8" s="6" t="s">
        <v>38</v>
      </c>
      <c r="R8" s="6" t="s">
        <v>39</v>
      </c>
      <c r="S8" s="6" t="s">
        <v>40</v>
      </c>
      <c r="T8" s="21" t="s">
        <v>41</v>
      </c>
      <c r="U8" s="19" t="s">
        <v>42</v>
      </c>
      <c r="V8" s="19" t="s">
        <v>43</v>
      </c>
      <c r="W8" s="6" t="s">
        <v>44</v>
      </c>
      <c r="X8" s="22" t="s">
        <v>45</v>
      </c>
      <c r="Y8" s="20" t="s">
        <v>46</v>
      </c>
      <c r="Z8" s="20" t="s">
        <v>47</v>
      </c>
      <c r="AA8" s="6"/>
      <c r="AB8" s="6" t="s">
        <v>48</v>
      </c>
      <c r="AC8" s="6" t="s">
        <v>49</v>
      </c>
      <c r="AD8" s="6" t="s">
        <v>50</v>
      </c>
      <c r="AE8" s="6" t="s">
        <v>51</v>
      </c>
      <c r="AF8" s="6" t="s">
        <v>52</v>
      </c>
      <c r="AG8" s="8"/>
      <c r="AH8" s="12" t="s">
        <v>48</v>
      </c>
      <c r="AI8" s="12" t="s">
        <v>53</v>
      </c>
      <c r="AJ8" s="12" t="s">
        <v>54</v>
      </c>
      <c r="AK8" s="20" t="s">
        <v>55</v>
      </c>
      <c r="AL8" s="12" t="s">
        <v>56</v>
      </c>
      <c r="AM8" s="20" t="s">
        <v>57</v>
      </c>
      <c r="AN8" s="12" t="s">
        <v>58</v>
      </c>
      <c r="AO8" s="12" t="s">
        <v>59</v>
      </c>
      <c r="AP8" s="12" t="s">
        <v>60</v>
      </c>
      <c r="AQ8" s="12" t="s">
        <v>61</v>
      </c>
      <c r="AR8" s="10"/>
      <c r="AS8" s="20" t="s">
        <v>62</v>
      </c>
      <c r="AT8" s="20" t="s">
        <v>63</v>
      </c>
      <c r="AU8" s="12" t="s">
        <v>64</v>
      </c>
      <c r="AV8" s="12" t="s">
        <v>65</v>
      </c>
      <c r="AW8" s="12" t="s">
        <v>66</v>
      </c>
      <c r="AX8" s="20" t="s">
        <v>67</v>
      </c>
      <c r="AY8" s="23" t="s">
        <v>68</v>
      </c>
      <c r="AZ8" s="12"/>
      <c r="BA8" s="12" t="s">
        <v>69</v>
      </c>
      <c r="BB8" s="12" t="s">
        <v>59</v>
      </c>
      <c r="BC8" s="12" t="s">
        <v>70</v>
      </c>
      <c r="BD8" s="13" t="s">
        <v>71</v>
      </c>
      <c r="BE8" s="13"/>
      <c r="BF8" s="13"/>
      <c r="BG8" s="13"/>
      <c r="BH8" s="14"/>
      <c r="BI8" s="14"/>
      <c r="BJ8" s="14"/>
      <c r="BK8" s="14"/>
      <c r="BL8" s="13" t="s">
        <v>72</v>
      </c>
      <c r="BM8" s="13" t="s">
        <v>73</v>
      </c>
      <c r="BN8" s="20" t="s">
        <v>74</v>
      </c>
      <c r="BO8" s="20" t="s">
        <v>75</v>
      </c>
      <c r="BP8" s="13" t="s">
        <v>76</v>
      </c>
      <c r="BQ8" s="13" t="s">
        <v>77</v>
      </c>
      <c r="BR8" s="13" t="s">
        <v>78</v>
      </c>
      <c r="BS8" s="10"/>
      <c r="BT8" s="10"/>
      <c r="BU8" s="17"/>
    </row>
    <row r="9" spans="1:73" ht="12.75">
      <c r="A9" s="24">
        <v>1</v>
      </c>
      <c r="B9" s="24">
        <v>2</v>
      </c>
      <c r="C9" s="24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>
        <v>17</v>
      </c>
      <c r="R9" s="25">
        <v>18</v>
      </c>
      <c r="S9" s="25">
        <v>19</v>
      </c>
      <c r="T9" s="25">
        <v>20</v>
      </c>
      <c r="U9" s="25">
        <v>21</v>
      </c>
      <c r="V9" s="25">
        <v>22</v>
      </c>
      <c r="W9" s="25">
        <v>23</v>
      </c>
      <c r="X9" s="25">
        <v>24</v>
      </c>
      <c r="Y9" s="25">
        <v>25</v>
      </c>
      <c r="Z9" s="25">
        <v>26</v>
      </c>
      <c r="AA9" s="24">
        <v>27</v>
      </c>
      <c r="AB9" s="24">
        <v>28</v>
      </c>
      <c r="AC9" s="25">
        <v>29</v>
      </c>
      <c r="AD9" s="24">
        <v>30</v>
      </c>
      <c r="AE9" s="24">
        <v>31</v>
      </c>
      <c r="AF9" s="24">
        <v>32</v>
      </c>
      <c r="AG9" s="24">
        <v>33</v>
      </c>
      <c r="AH9" s="24">
        <v>34</v>
      </c>
      <c r="AI9" s="26">
        <v>35</v>
      </c>
      <c r="AJ9" s="24">
        <v>36</v>
      </c>
      <c r="AK9" s="24">
        <v>37</v>
      </c>
      <c r="AL9" s="26">
        <v>38</v>
      </c>
      <c r="AM9" s="24">
        <v>39</v>
      </c>
      <c r="AN9" s="24">
        <v>40</v>
      </c>
      <c r="AO9" s="24">
        <v>41</v>
      </c>
      <c r="AP9" s="25">
        <v>42</v>
      </c>
      <c r="AQ9" s="25">
        <v>43</v>
      </c>
      <c r="AR9" s="24">
        <v>44</v>
      </c>
      <c r="AS9" s="24">
        <v>45</v>
      </c>
      <c r="AT9" s="25">
        <v>46</v>
      </c>
      <c r="AU9" s="24">
        <v>47</v>
      </c>
      <c r="AV9" s="24">
        <v>48</v>
      </c>
      <c r="AW9" s="24">
        <v>49</v>
      </c>
      <c r="AX9" s="24">
        <v>50</v>
      </c>
      <c r="AY9" s="24">
        <v>51</v>
      </c>
      <c r="AZ9" s="24">
        <v>52</v>
      </c>
      <c r="BA9" s="24">
        <v>53</v>
      </c>
      <c r="BB9" s="25">
        <v>54</v>
      </c>
      <c r="BC9" s="24">
        <v>55</v>
      </c>
      <c r="BD9" s="24">
        <v>56</v>
      </c>
      <c r="BE9" s="24">
        <v>57</v>
      </c>
      <c r="BF9" s="24">
        <v>58</v>
      </c>
      <c r="BG9" s="25">
        <v>59</v>
      </c>
      <c r="BH9" s="24">
        <v>60</v>
      </c>
      <c r="BI9" s="24">
        <v>61</v>
      </c>
      <c r="BJ9" s="25">
        <v>62</v>
      </c>
      <c r="BK9" s="24">
        <v>63</v>
      </c>
      <c r="BL9" s="24">
        <v>64</v>
      </c>
      <c r="BM9" s="24">
        <v>65</v>
      </c>
      <c r="BN9" s="24">
        <v>66</v>
      </c>
      <c r="BO9" s="24">
        <v>67</v>
      </c>
      <c r="BP9" s="25">
        <v>68</v>
      </c>
      <c r="BQ9" s="24">
        <v>69</v>
      </c>
      <c r="BR9" s="24">
        <v>70</v>
      </c>
      <c r="BS9" s="24">
        <v>71</v>
      </c>
      <c r="BT9" s="24">
        <v>72</v>
      </c>
      <c r="BU9" s="24">
        <v>73</v>
      </c>
    </row>
    <row r="10" spans="1:73" ht="10.5" customHeight="1">
      <c r="A10" s="27">
        <v>34</v>
      </c>
      <c r="B10" s="27" t="s">
        <v>79</v>
      </c>
      <c r="C10" s="28">
        <v>14</v>
      </c>
      <c r="D10" s="29">
        <f>4559.9+4822.3</f>
        <v>9382.2</v>
      </c>
      <c r="E10" s="30">
        <v>1985</v>
      </c>
      <c r="F10" s="31">
        <v>2</v>
      </c>
      <c r="G10" s="31">
        <v>14</v>
      </c>
      <c r="H10" s="31">
        <v>4</v>
      </c>
      <c r="I10" s="31">
        <v>189</v>
      </c>
      <c r="J10" s="31">
        <v>189</v>
      </c>
      <c r="K10" s="32">
        <v>1263.6</v>
      </c>
      <c r="L10" s="33">
        <f>2403</f>
        <v>2403</v>
      </c>
      <c r="M10" s="34">
        <v>0</v>
      </c>
      <c r="N10" s="34">
        <v>0</v>
      </c>
      <c r="O10" s="34">
        <v>9011</v>
      </c>
      <c r="P10" s="31">
        <v>2</v>
      </c>
      <c r="Q10" s="35" t="s">
        <v>80</v>
      </c>
      <c r="R10" s="35" t="s">
        <v>81</v>
      </c>
      <c r="S10" s="34">
        <v>1174.3</v>
      </c>
      <c r="T10" s="36">
        <v>24.39</v>
      </c>
      <c r="U10" s="36">
        <f>1000990.36+1058543.64</f>
        <v>2059534</v>
      </c>
      <c r="V10" s="36">
        <f>969049.08+965960.94</f>
        <v>1935010.02</v>
      </c>
      <c r="W10" s="37">
        <f>V10/U10*100</f>
        <v>93.95377886453926</v>
      </c>
      <c r="X10" s="36">
        <f>V10-Y10</f>
        <v>-103021.03112978465</v>
      </c>
      <c r="Y10" s="36">
        <f>Z10*1.18</f>
        <v>2038031.0511297847</v>
      </c>
      <c r="Z10" s="36">
        <f>AA10+AG10+AR10+AZ10+BE10+BF10</f>
        <v>1727144.9585845633</v>
      </c>
      <c r="AA10" s="38">
        <f>AE10+AF10</f>
        <v>204645.18949999998</v>
      </c>
      <c r="AB10" s="38">
        <v>3.97</v>
      </c>
      <c r="AC10" s="38">
        <f>3335677.04/79.4*AB10</f>
        <v>166783.85199999998</v>
      </c>
      <c r="AD10" s="38">
        <f>529475.59/3335677.04*AC10</f>
        <v>26473.779499999997</v>
      </c>
      <c r="AE10" s="38">
        <f>AC10+AD10</f>
        <v>193257.6315</v>
      </c>
      <c r="AF10" s="38">
        <f>227751.16/79.4*AB10</f>
        <v>11387.558</v>
      </c>
      <c r="AG10" s="38">
        <f>AI10+AJ10+AK10+AL10+AM10+AO10+AP10+AQ10</f>
        <v>380455.139681231</v>
      </c>
      <c r="AH10" s="38">
        <f>2.843+0.02</f>
        <v>2.863</v>
      </c>
      <c r="AI10" s="38">
        <f>4838591.15/63.3*AH10</f>
        <v>218844.96781121645</v>
      </c>
      <c r="AJ10" s="38">
        <f>965412.23/4838591.15*AI10</f>
        <v>43664.695331595576</v>
      </c>
      <c r="AK10" s="39">
        <v>24318.46</v>
      </c>
      <c r="AL10" s="40">
        <f>123624.91/74.3*(AH10+AN10)</f>
        <v>5595.11467467179</v>
      </c>
      <c r="AM10" s="40"/>
      <c r="AN10" s="36">
        <f>11/206520.5*D10</f>
        <v>0.4997285983715903</v>
      </c>
      <c r="AO10" s="36">
        <f>1348323.71/11*AN10</f>
        <v>61254.174340862046</v>
      </c>
      <c r="AP10" s="38">
        <f>277648.69/1348323.71*AO10</f>
        <v>12613.544608491651</v>
      </c>
      <c r="AQ10" s="38">
        <f>311781.26/206520.5*D10</f>
        <v>14164.182914393488</v>
      </c>
      <c r="AR10" s="38">
        <f>AS10+AT10+AU10+AV10+AW10+AX10+AY10</f>
        <v>695168.7690853786</v>
      </c>
      <c r="AS10" s="38">
        <f>21247.759*1.82*9</f>
        <v>348038.29242</v>
      </c>
      <c r="AT10" s="40">
        <f>145379.72/206520.5*D10</f>
        <v>6604.582155204932</v>
      </c>
      <c r="AU10" s="38">
        <f>84707.83*4</f>
        <v>338831.32</v>
      </c>
      <c r="AV10" s="38">
        <f>20083.92/4341*I10</f>
        <v>874.4208431237041</v>
      </c>
      <c r="AW10" s="38"/>
      <c r="AX10" s="38"/>
      <c r="AY10" s="38">
        <f>18053.18/206520.5*D10</f>
        <v>820.1536670500024</v>
      </c>
      <c r="AZ10" s="41">
        <f>BB10+BC10+BD10</f>
        <v>262368.3500782925</v>
      </c>
      <c r="BA10" s="41">
        <f>37.6/206520.5*D10</f>
        <v>1.708163208979254</v>
      </c>
      <c r="BB10" s="38">
        <f>4053113.48/37.6*BA10</f>
        <v>184132.4289455817</v>
      </c>
      <c r="BC10" s="38">
        <f>887989.5/4053113.48*BB10</f>
        <v>40341.249836699026</v>
      </c>
      <c r="BD10" s="38">
        <f>834135.54/37.6*BA10</f>
        <v>37894.67129601178</v>
      </c>
      <c r="BE10" s="38">
        <f>3513152.23/206520.5*D10</f>
        <v>159602.05816035697</v>
      </c>
      <c r="BF10" s="40">
        <f>548217.52/206520.5*D10</f>
        <v>24905.452079304476</v>
      </c>
      <c r="BG10" s="38">
        <f>119031.96+125253.92</f>
        <v>244285.88</v>
      </c>
      <c r="BH10" s="38">
        <f>3367.5+3101.1</f>
        <v>6468.6</v>
      </c>
      <c r="BI10" s="38">
        <v>1.18</v>
      </c>
      <c r="BJ10" s="38">
        <f>34141.95+32352.96</f>
        <v>66494.91</v>
      </c>
      <c r="BK10" s="38">
        <f>33336.45+30232.46</f>
        <v>63568.909999999996</v>
      </c>
      <c r="BL10" s="41"/>
      <c r="BM10" s="41"/>
      <c r="BN10" s="42"/>
      <c r="BO10" s="43"/>
      <c r="BP10" s="43"/>
      <c r="BQ10" s="43"/>
      <c r="BR10" s="43"/>
      <c r="BS10" s="29">
        <v>1.06</v>
      </c>
      <c r="BT10" s="29">
        <f>10808.08+14589.25</f>
        <v>25397.33</v>
      </c>
      <c r="BU10" s="44">
        <f>10426.87+12183.75</f>
        <v>22610.620000000003</v>
      </c>
    </row>
    <row r="11" spans="1:73" ht="12.75">
      <c r="A11" s="45"/>
      <c r="B11" s="45" t="s">
        <v>82</v>
      </c>
      <c r="C11" s="46"/>
      <c r="D11" s="47">
        <f>SUM(D10:D10)</f>
        <v>9382.2</v>
      </c>
      <c r="E11" s="48"/>
      <c r="F11" s="49"/>
      <c r="G11" s="49"/>
      <c r="H11" s="50">
        <v>4</v>
      </c>
      <c r="I11" s="51">
        <f>SUM(I10:I10)</f>
        <v>189</v>
      </c>
      <c r="J11" s="50">
        <v>189</v>
      </c>
      <c r="K11" s="52">
        <f>SUM(K10:K10)</f>
        <v>1263.6</v>
      </c>
      <c r="L11" s="53">
        <f>SUM(L10:L10)</f>
        <v>2403</v>
      </c>
      <c r="M11" s="53">
        <f>SUM(M10:M10)</f>
        <v>0</v>
      </c>
      <c r="N11" s="53">
        <f>SUM(N10:N10)</f>
        <v>0</v>
      </c>
      <c r="O11" s="54">
        <f>SUM(O10:O10)</f>
        <v>9011</v>
      </c>
      <c r="P11" s="55">
        <f>SUM(P10:P10)</f>
        <v>2</v>
      </c>
      <c r="Q11" s="56"/>
      <c r="R11" s="56"/>
      <c r="S11" s="57">
        <f>SUM(S10:S10)</f>
        <v>1174.3</v>
      </c>
      <c r="T11" s="57"/>
      <c r="U11" s="47">
        <f>SUM(U10:U10)</f>
        <v>2059534</v>
      </c>
      <c r="V11" s="47">
        <f>SUM(V10:V10)</f>
        <v>1935010.02</v>
      </c>
      <c r="W11" s="47">
        <f>V11/U11*100</f>
        <v>93.95377886453926</v>
      </c>
      <c r="X11" s="47">
        <f>SUM(X10:X10)</f>
        <v>-103021.03112978465</v>
      </c>
      <c r="Y11" s="47">
        <f>SUM(Y10:Y10)</f>
        <v>2038031.0511297847</v>
      </c>
      <c r="Z11" s="47">
        <f>SUM(Z10:Z10)</f>
        <v>1727144.9585845633</v>
      </c>
      <c r="AA11" s="58">
        <f>SUM(AA10:AA10)</f>
        <v>204645.18949999998</v>
      </c>
      <c r="AB11" s="58">
        <f>SUM(AB10:AB10)</f>
        <v>3.97</v>
      </c>
      <c r="AC11" s="58">
        <f>SUM(AC10:AC10)</f>
        <v>166783.85199999998</v>
      </c>
      <c r="AD11" s="58">
        <f>SUM(AD10:AD10)</f>
        <v>26473.779499999997</v>
      </c>
      <c r="AE11" s="58">
        <f>SUM(AE10:AE10)</f>
        <v>193257.6315</v>
      </c>
      <c r="AF11" s="58">
        <f>SUM(AF10:AF10)</f>
        <v>11387.558</v>
      </c>
      <c r="AG11" s="47">
        <f>SUM(AG10:AG10)</f>
        <v>380455.139681231</v>
      </c>
      <c r="AH11" s="58">
        <f>SUM(AH10:AH10)</f>
        <v>2.863</v>
      </c>
      <c r="AI11" s="47">
        <f>SUM(AI10:AI10)</f>
        <v>218844.96781121645</v>
      </c>
      <c r="AJ11" s="47">
        <f>SUM(AJ10:AJ10)</f>
        <v>43664.695331595576</v>
      </c>
      <c r="AK11" s="47">
        <f>SUM(AK10:AK10)</f>
        <v>24318.46</v>
      </c>
      <c r="AL11" s="47">
        <f>SUM(AL10:AL10)</f>
        <v>5595.11467467179</v>
      </c>
      <c r="AM11" s="47">
        <f>SUM(AM10:AM10)</f>
        <v>0</v>
      </c>
      <c r="AN11" s="47">
        <f>SUM(AN10:AN10)</f>
        <v>0.4997285983715903</v>
      </c>
      <c r="AO11" s="52">
        <f>SUM(AO10:AO10)</f>
        <v>61254.174340862046</v>
      </c>
      <c r="AP11" s="47">
        <f>SUM(AP10:AP10)</f>
        <v>12613.544608491651</v>
      </c>
      <c r="AQ11" s="47">
        <f>SUM(AQ10:AQ10)</f>
        <v>14164.182914393488</v>
      </c>
      <c r="AR11" s="47">
        <f>SUM(AR10:AR10)</f>
        <v>695168.7690853786</v>
      </c>
      <c r="AS11" s="58">
        <f>SUM(AS10:AS10)</f>
        <v>348038.29242</v>
      </c>
      <c r="AT11" s="47">
        <f>SUM(AT10:AT10)</f>
        <v>6604.582155204932</v>
      </c>
      <c r="AU11" s="47">
        <f>SUM(AU10:AU10)</f>
        <v>338831.32</v>
      </c>
      <c r="AV11" s="47">
        <f>SUM(AV10:AV10)</f>
        <v>874.4208431237041</v>
      </c>
      <c r="AW11" s="47">
        <f>SUM(AW10:AW10)</f>
        <v>0</v>
      </c>
      <c r="AX11" s="47">
        <f>SUM(AX10:AX10)</f>
        <v>0</v>
      </c>
      <c r="AY11" s="47">
        <f>SUM(AY10:AY10)</f>
        <v>820.1536670500024</v>
      </c>
      <c r="AZ11" s="47">
        <f>SUM(AZ10:AZ10)</f>
        <v>262368.3500782925</v>
      </c>
      <c r="BA11" s="47">
        <f>SUM(BA10:BA10)</f>
        <v>1.708163208979254</v>
      </c>
      <c r="BB11" s="47">
        <f>SUM(BB10:BB10)</f>
        <v>184132.4289455817</v>
      </c>
      <c r="BC11" s="47">
        <f>SUM(BC10:BC10)</f>
        <v>40341.249836699026</v>
      </c>
      <c r="BD11" s="47">
        <f>SUM(BD10:BD10)</f>
        <v>37894.67129601178</v>
      </c>
      <c r="BE11" s="47">
        <f>SUM(BE10:BE10)</f>
        <v>159602.05816035697</v>
      </c>
      <c r="BF11" s="47">
        <f>SUM(BF10:BF10)</f>
        <v>24905.452079304476</v>
      </c>
      <c r="BG11" s="47">
        <f>SUM(BG10:BG10)</f>
        <v>244285.88</v>
      </c>
      <c r="BH11" s="59">
        <f>SUM(BH10:BH10)</f>
        <v>6468.6</v>
      </c>
      <c r="BI11" s="58"/>
      <c r="BJ11" s="47">
        <f>SUM(BJ10:BJ10)</f>
        <v>66494.91</v>
      </c>
      <c r="BK11" s="47">
        <f>SUM(BK10:BK10)</f>
        <v>63568.909999999996</v>
      </c>
      <c r="BL11" s="60"/>
      <c r="BM11" s="60"/>
      <c r="BN11" s="59" t="e">
        <f>#REF!+#REF!+#REF!+#REF!+#REF!+#REF!+#REF!+#REF!</f>
        <v>#REF!</v>
      </c>
      <c r="BO11" s="61"/>
      <c r="BP11" s="61"/>
      <c r="BQ11" s="61"/>
      <c r="BR11" s="61"/>
      <c r="BS11" s="62"/>
      <c r="BT11" s="58">
        <f>SUM(BT10:BT10)</f>
        <v>25397.33</v>
      </c>
      <c r="BU11" s="58">
        <f>SUM(BU10:BU10)</f>
        <v>22610.620000000003</v>
      </c>
    </row>
    <row r="12" spans="1:39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AJ12" s="63"/>
      <c r="AK12" s="64"/>
      <c r="AL12" s="64"/>
      <c r="AM12" s="64"/>
    </row>
    <row r="13" spans="1:3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AJ13" s="63"/>
      <c r="AK13" s="65"/>
      <c r="AL13" s="64"/>
      <c r="AM13" s="65"/>
    </row>
  </sheetData>
  <sheetProtection selectLockedCells="1" selectUnlockedCells="1"/>
  <mergeCells count="30">
    <mergeCell ref="A4:Q4"/>
    <mergeCell ref="A5:Q5"/>
    <mergeCell ref="A6:Q6"/>
    <mergeCell ref="AA6:AF6"/>
    <mergeCell ref="AG6:AQ6"/>
    <mergeCell ref="AR6:AY6"/>
    <mergeCell ref="BH6:BR6"/>
    <mergeCell ref="BS6:BU6"/>
    <mergeCell ref="A7:Q7"/>
    <mergeCell ref="AA7:AA8"/>
    <mergeCell ref="AB7:AF7"/>
    <mergeCell ref="AG7:AG8"/>
    <mergeCell ref="AH7:AQ7"/>
    <mergeCell ref="AR7:AR8"/>
    <mergeCell ref="AS7:AY7"/>
    <mergeCell ref="AZ7:AZ8"/>
    <mergeCell ref="BA7:BD7"/>
    <mergeCell ref="BE7:BE8"/>
    <mergeCell ref="BF7:BF8"/>
    <mergeCell ref="BG7:BG8"/>
    <mergeCell ref="BH7:BH8"/>
    <mergeCell ref="BI7:BI8"/>
    <mergeCell ref="BJ7:BJ8"/>
    <mergeCell ref="BK7:BK8"/>
    <mergeCell ref="BL7:BN7"/>
    <mergeCell ref="BO7:BR7"/>
    <mergeCell ref="BS7:BS8"/>
    <mergeCell ref="BT7:BT8"/>
    <mergeCell ref="BU7:BU8"/>
    <mergeCell ref="AJ12:AJ13"/>
  </mergeCells>
  <printOptions horizontalCentered="1" verticalCentered="1"/>
  <pageMargins left="0.022222222222222223" right="0.06597222222222222" top="0.001388888888888889" bottom="0.04236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 Cronos</cp:lastModifiedBy>
  <cp:lastPrinted>2010-11-18T06:55:13Z</cp:lastPrinted>
  <dcterms:modified xsi:type="dcterms:W3CDTF">2010-12-18T09:08:44Z</dcterms:modified>
  <cp:category/>
  <cp:version/>
  <cp:contentType/>
  <cp:contentStatus/>
  <cp:revision>32</cp:revision>
</cp:coreProperties>
</file>